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Thomas\Documents\Womo\"/>
    </mc:Choice>
  </mc:AlternateContent>
  <xr:revisionPtr revIDLastSave="0" documentId="8_{BB3B84D4-CA29-41C4-9254-0961EE80BB6A}" xr6:coauthVersionLast="34" xr6:coauthVersionMax="34" xr10:uidLastSave="{00000000-0000-0000-0000-000000000000}"/>
  <bookViews>
    <workbookView xWindow="0" yWindow="0" windowWidth="14385" windowHeight="4200" tabRatio="841" activeTab="1" xr2:uid="{00000000-000D-0000-FFFF-FFFF00000000}"/>
  </bookViews>
  <sheets>
    <sheet name="Auswertung" sheetId="3" r:id="rId1"/>
    <sheet name="Livingstone" sheetId="2" r:id="rId2"/>
    <sheet name="Pössl Roadcruiser" sheetId="17" r:id="rId3"/>
    <sheet name="Malibu Van 640LE" sheetId="18" r:id="rId4"/>
    <sheet name="Sunlight Cliff 640" sheetId="19" r:id="rId5"/>
    <sheet name="Wertverlust" sheetId="1" r:id="rId6"/>
  </sheets>
  <definedNames>
    <definedName name="_xlnm.Print_Area" localSheetId="1">Livingstone!$B$1:$L$63</definedName>
    <definedName name="_xlnm.Print_Area" localSheetId="3">'Malibu Van 640LE'!$B$1:$L$63</definedName>
    <definedName name="_xlnm.Print_Area" localSheetId="2">'Pössl Roadcruiser'!$B$1:$L$63</definedName>
    <definedName name="_xlnm.Print_Area" localSheetId="4">'Sunlight Cliff 640'!$B$1:$L$63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9" l="1"/>
  <c r="G20" i="19"/>
  <c r="G20" i="18"/>
  <c r="D20" i="18"/>
  <c r="K39" i="19" l="1"/>
  <c r="K54" i="19"/>
  <c r="K55" i="19"/>
  <c r="K56" i="19"/>
  <c r="K57" i="19"/>
  <c r="K58" i="19"/>
  <c r="K59" i="19"/>
  <c r="K60" i="19"/>
  <c r="K37" i="19"/>
  <c r="M38" i="19"/>
  <c r="K38" i="19" s="1"/>
  <c r="M39" i="19"/>
  <c r="M40" i="19"/>
  <c r="K40" i="19" s="1"/>
  <c r="M41" i="19"/>
  <c r="K41" i="19" s="1"/>
  <c r="M42" i="19"/>
  <c r="K42" i="19" s="1"/>
  <c r="M43" i="19"/>
  <c r="K43" i="19" s="1"/>
  <c r="M44" i="19"/>
  <c r="K44" i="19" s="1"/>
  <c r="M45" i="19"/>
  <c r="K45" i="19" s="1"/>
  <c r="M46" i="19"/>
  <c r="K46" i="19" s="1"/>
  <c r="M47" i="19"/>
  <c r="K47" i="19" s="1"/>
  <c r="M48" i="19"/>
  <c r="K48" i="19" s="1"/>
  <c r="M49" i="19"/>
  <c r="K49" i="19" s="1"/>
  <c r="M50" i="19"/>
  <c r="K50" i="19" s="1"/>
  <c r="M51" i="19"/>
  <c r="K51" i="19" s="1"/>
  <c r="M52" i="19"/>
  <c r="K52" i="19" s="1"/>
  <c r="M53" i="19"/>
  <c r="K53" i="19" s="1"/>
  <c r="M54" i="19"/>
  <c r="M55" i="19"/>
  <c r="M56" i="19"/>
  <c r="M57" i="19"/>
  <c r="M58" i="19"/>
  <c r="M59" i="19"/>
  <c r="M60" i="19"/>
  <c r="M37" i="19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37" i="18"/>
  <c r="M38" i="18"/>
  <c r="K38" i="18" s="1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7" i="18"/>
  <c r="M58" i="18"/>
  <c r="M59" i="18"/>
  <c r="M60" i="18"/>
  <c r="M37" i="18"/>
  <c r="K38" i="17"/>
  <c r="K39" i="17"/>
  <c r="K41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37" i="17"/>
  <c r="M38" i="17"/>
  <c r="M39" i="17"/>
  <c r="M40" i="17"/>
  <c r="K40" i="17" s="1"/>
  <c r="M41" i="17"/>
  <c r="M42" i="17"/>
  <c r="K42" i="17" s="1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37" i="17"/>
  <c r="K38" i="2"/>
  <c r="K39" i="2"/>
  <c r="K40" i="2"/>
  <c r="K41" i="2"/>
  <c r="K42" i="2"/>
  <c r="K43" i="2"/>
  <c r="K44" i="2"/>
  <c r="K45" i="2"/>
  <c r="K46" i="2"/>
  <c r="K48" i="2"/>
  <c r="K49" i="2"/>
  <c r="K51" i="2"/>
  <c r="K53" i="2"/>
  <c r="K54" i="2"/>
  <c r="K55" i="2"/>
  <c r="K56" i="2"/>
  <c r="K57" i="2"/>
  <c r="K58" i="2"/>
  <c r="K59" i="2"/>
  <c r="K60" i="2"/>
  <c r="K37" i="2"/>
  <c r="M38" i="2"/>
  <c r="M39" i="2"/>
  <c r="M40" i="2"/>
  <c r="M41" i="2"/>
  <c r="M42" i="2"/>
  <c r="M43" i="2"/>
  <c r="M44" i="2"/>
  <c r="M45" i="2"/>
  <c r="M46" i="2"/>
  <c r="M47" i="2"/>
  <c r="K47" i="2" s="1"/>
  <c r="M48" i="2"/>
  <c r="M49" i="2"/>
  <c r="M50" i="2"/>
  <c r="K50" i="2" s="1"/>
  <c r="M51" i="2"/>
  <c r="M52" i="2"/>
  <c r="K52" i="2" s="1"/>
  <c r="M53" i="2"/>
  <c r="M54" i="2"/>
  <c r="M55" i="2"/>
  <c r="M56" i="2"/>
  <c r="M57" i="2"/>
  <c r="M58" i="2"/>
  <c r="M59" i="2"/>
  <c r="M60" i="2"/>
  <c r="M37" i="2"/>
  <c r="Q20" i="2" l="1"/>
  <c r="Q6" i="18"/>
  <c r="Q9" i="19"/>
  <c r="R27" i="17"/>
  <c r="N63" i="19" l="1"/>
  <c r="K61" i="19"/>
  <c r="E26" i="19"/>
  <c r="D20" i="19"/>
  <c r="N63" i="18"/>
  <c r="K61" i="18"/>
  <c r="E26" i="18"/>
  <c r="E24" i="18"/>
  <c r="N63" i="17"/>
  <c r="K61" i="17"/>
  <c r="E26" i="17"/>
  <c r="D20" i="17"/>
  <c r="E24" i="17" s="1"/>
  <c r="E32" i="18" l="1"/>
  <c r="G33" i="18" s="1"/>
  <c r="E5" i="3" s="1"/>
  <c r="E32" i="19"/>
  <c r="E32" i="17"/>
  <c r="G33" i="19" l="1"/>
  <c r="E6" i="3" s="1"/>
  <c r="Q10" i="19"/>
  <c r="Q7" i="18"/>
  <c r="G33" i="17"/>
  <c r="E4" i="3" s="1"/>
  <c r="F65" i="17"/>
  <c r="R28" i="17"/>
  <c r="J3" i="3"/>
  <c r="R10" i="19" l="1"/>
  <c r="R9" i="19"/>
  <c r="R7" i="18"/>
  <c r="R6" i="18"/>
  <c r="S28" i="17"/>
  <c r="S27" i="17"/>
  <c r="J5" i="3"/>
  <c r="J4" i="3"/>
  <c r="I4" i="3" s="1"/>
  <c r="K4" i="3" s="1"/>
  <c r="I5" i="3"/>
  <c r="J6" i="3"/>
  <c r="G20" i="2"/>
  <c r="E26" i="2" s="1"/>
  <c r="N63" i="2"/>
  <c r="K61" i="2"/>
  <c r="D20" i="2"/>
  <c r="E24" i="2" s="1"/>
  <c r="C6" i="1"/>
  <c r="C7" i="1" s="1"/>
  <c r="C8" i="1" s="1"/>
  <c r="C9" i="1" s="1"/>
  <c r="C10" i="1" s="1"/>
  <c r="D4" i="1"/>
  <c r="R11" i="19" l="1"/>
  <c r="R12" i="19" s="1"/>
  <c r="S12" i="19" s="1"/>
  <c r="S13" i="19" s="1"/>
  <c r="R8" i="18"/>
  <c r="R11" i="18" s="1"/>
  <c r="S11" i="18" s="1"/>
  <c r="S12" i="18" s="1"/>
  <c r="S29" i="17"/>
  <c r="S32" i="17" s="1"/>
  <c r="T32" i="17" s="1"/>
  <c r="T33" i="17" s="1"/>
  <c r="E32" i="2"/>
  <c r="Q21" i="2" s="1"/>
  <c r="K5" i="3"/>
  <c r="M5" i="3"/>
  <c r="J7" i="3"/>
  <c r="I6" i="3"/>
  <c r="E4" i="1"/>
  <c r="D5" i="1"/>
  <c r="D6" i="1" s="1"/>
  <c r="E6" i="1" s="1"/>
  <c r="F6" i="1" s="1"/>
  <c r="C11" i="1"/>
  <c r="G6" i="3" l="1"/>
  <c r="K62" i="19"/>
  <c r="N62" i="19" s="1"/>
  <c r="G5" i="3"/>
  <c r="K62" i="18"/>
  <c r="N62" i="18" s="1"/>
  <c r="K62" i="17"/>
  <c r="N62" i="17" s="1"/>
  <c r="G4" i="3"/>
  <c r="E3" i="3"/>
  <c r="I3" i="3" s="1"/>
  <c r="M3" i="3" s="1"/>
  <c r="M4" i="3" s="1"/>
  <c r="S21" i="2"/>
  <c r="S20" i="2"/>
  <c r="K6" i="3"/>
  <c r="M6" i="3"/>
  <c r="I7" i="3"/>
  <c r="J8" i="3"/>
  <c r="J9" i="3" s="1"/>
  <c r="D7" i="1"/>
  <c r="D8" i="1" s="1"/>
  <c r="C12" i="1"/>
  <c r="K3" i="3" l="1"/>
  <c r="S22" i="2"/>
  <c r="S25" i="2" s="1"/>
  <c r="T25" i="2" s="1"/>
  <c r="T26" i="2" s="1"/>
  <c r="I9" i="3"/>
  <c r="J10" i="3"/>
  <c r="I10" i="3" s="1"/>
  <c r="K7" i="3"/>
  <c r="M7" i="3"/>
  <c r="I8" i="3"/>
  <c r="J11" i="3"/>
  <c r="I11" i="3" s="1"/>
  <c r="K11" i="3" s="1"/>
  <c r="E7" i="1"/>
  <c r="F7" i="1" s="1"/>
  <c r="D9" i="1"/>
  <c r="E8" i="1"/>
  <c r="F8" i="1" s="1"/>
  <c r="C13" i="1"/>
  <c r="K62" i="2" l="1"/>
  <c r="N62" i="2" s="1"/>
  <c r="G3" i="3"/>
  <c r="J12" i="3"/>
  <c r="K10" i="3"/>
  <c r="M10" i="3"/>
  <c r="K9" i="3"/>
  <c r="M9" i="3"/>
  <c r="K8" i="3"/>
  <c r="M8" i="3"/>
  <c r="D10" i="1"/>
  <c r="E9" i="1"/>
  <c r="F9" i="1" s="1"/>
  <c r="C14" i="1"/>
  <c r="J13" i="3" l="1"/>
  <c r="I12" i="3"/>
  <c r="K12" i="3" s="1"/>
  <c r="D11" i="1"/>
  <c r="E10" i="1"/>
  <c r="F10" i="1" s="1"/>
  <c r="C15" i="1"/>
  <c r="J14" i="3" l="1"/>
  <c r="I14" i="3" s="1"/>
  <c r="K14" i="3" s="1"/>
  <c r="I13" i="3"/>
  <c r="K13" i="3" s="1"/>
  <c r="D12" i="1"/>
  <c r="E11" i="1"/>
  <c r="F11" i="1" s="1"/>
  <c r="D13" i="1" l="1"/>
  <c r="E12" i="1"/>
  <c r="F12" i="1" s="1"/>
  <c r="D14" i="1" l="1"/>
  <c r="E13" i="1"/>
  <c r="F13" i="1" s="1"/>
  <c r="D15" i="1" l="1"/>
  <c r="E15" i="1" s="1"/>
  <c r="F15" i="1" s="1"/>
  <c r="E14" i="1"/>
  <c r="F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Lengsfeld</author>
  </authors>
  <commentList>
    <comment ref="K47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Bettenlänge 190, 195 / OK
keine Seitenfenster, Dünne Matraze, 
Zwischengang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52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zu grosses Gas Fach
am wenigsten Raum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Lengsfeld</author>
  </authors>
  <commentList>
    <comment ref="K37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Citroen 163 PS</t>
        </r>
        <r>
          <rPr>
            <sz val="9"/>
            <color indexed="81"/>
            <rFont val="Segoe UI"/>
            <family val="2"/>
          </rPr>
          <t xml:space="preserve">
mit AdBlue Technologie</t>
        </r>
      </text>
    </comment>
    <comment ref="K47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Bettenlänge 198
beide Seitenfenster, gute Matrazen, 
sehr hell und freundlich!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48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HighTower Kühlschrank 138ltr, oder Kompressor möglich!
Geringer Aufpreis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50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Raumbad für uns Perfekt!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Lengsfeld</author>
  </authors>
  <commentList>
    <comment ref="K47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Bettenlänge 198
nur ein Seitenfenster, gute Matrazen, 
sehr hell und freundlich!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48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HighTower Kühlschrank 138ltr, oder Kompressor möglich!
Geringer Aufpreis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49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Tolle Küche, wenig Steckdosen, sonst 5 pkt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50" authorId="0" shapeId="0" xr:uid="{00000000-0006-0000-0300-000004000000}">
      <text>
        <r>
          <rPr>
            <b/>
            <sz val="9"/>
            <color indexed="81"/>
            <rFont val="Segoe UI"/>
            <family val="2"/>
          </rPr>
          <t>Festbad mit wegklappbarem WC.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Lengsfeld</author>
  </authors>
  <commentList>
    <comment ref="K48" authorId="0" shapeId="0" xr:uid="{00000000-0006-0000-0400-000001000000}">
      <text>
        <r>
          <rPr>
            <sz val="9"/>
            <color indexed="81"/>
            <rFont val="Segoe UI"/>
            <family val="2"/>
          </rPr>
          <t>z.B. wackeliges Zusatzbrett, etc.</t>
        </r>
      </text>
    </comment>
    <comment ref="K50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Kaum Raumhöhe, unmöglich zu duschen für Personen &gt;1.88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<sst xmlns="http://schemas.openxmlformats.org/spreadsheetml/2006/main" count="314" uniqueCount="121">
  <si>
    <t>gefahrene KM/Jahr</t>
  </si>
  <si>
    <t>1. Jahr</t>
  </si>
  <si>
    <t>2. Jahr</t>
  </si>
  <si>
    <t>3. Jahr</t>
  </si>
  <si>
    <t>4. Jahr</t>
  </si>
  <si>
    <t>5. Jahr</t>
  </si>
  <si>
    <t>6. Jahr</t>
  </si>
  <si>
    <t>7. Jahr</t>
  </si>
  <si>
    <t>8. Jahr</t>
  </si>
  <si>
    <t>9. Jahr</t>
  </si>
  <si>
    <t>10. Jahr</t>
  </si>
  <si>
    <t>Wertverlust im:</t>
  </si>
  <si>
    <t>in %</t>
  </si>
  <si>
    <t>Hersteller</t>
  </si>
  <si>
    <t>Halle/Stand:</t>
  </si>
  <si>
    <t>Das muss er haben</t>
  </si>
  <si>
    <t>Das sollte er haben</t>
  </si>
  <si>
    <t>Extraausstattung 1</t>
  </si>
  <si>
    <t>Extraausstattung 2</t>
  </si>
  <si>
    <t>Preis</t>
  </si>
  <si>
    <t>Summe Extraausstattung 1</t>
  </si>
  <si>
    <t>Summe Extraausstattung 2</t>
  </si>
  <si>
    <t>Grundpreis Wunschmodell</t>
  </si>
  <si>
    <t>* Extraausstattung 1</t>
  </si>
  <si>
    <t>* Extraausstattung 2</t>
  </si>
  <si>
    <t>Errechnetere Gesamtpreis</t>
  </si>
  <si>
    <t>Angebotener Gesamtpreis</t>
  </si>
  <si>
    <t>Gesamtpunktzahl</t>
  </si>
  <si>
    <t>Vordersitze – Sitzkomfort, Gurtführung, Sichtfeld, Sonnenblenden</t>
  </si>
  <si>
    <t>Passagiersitze – Sitzkomfort, Gurtführung, Polsterfixierung</t>
  </si>
  <si>
    <t>Wohnen – Raumeindruck, Stehhöhe, Sitzposition, Tisch, Licht</t>
  </si>
  <si>
    <t>Wohnen – Unterhaltungsmedien, TV-Platzierung, USB-Anschlüsse</t>
  </si>
  <si>
    <t>Bad – Platzangebot, Ausstattung, Staumöglichkeiten, Beleuchtung</t>
  </si>
  <si>
    <t>Bad – Nutzbarkeit Waschbecken, Spiegel, Toilette, Dusche</t>
  </si>
  <si>
    <t>Bordtechnik – Frischwasserkapazität</t>
  </si>
  <si>
    <t>Bordtechnik – Abwasserkapazität, Zugang Entsorgung</t>
  </si>
  <si>
    <t>Bordtechnik – Gaskasten, Gasversorgung (Crashsensor)</t>
  </si>
  <si>
    <t>Verarbeitung – Möbelbau, Klappen, Beschläge, Möbelverbinder</t>
  </si>
  <si>
    <t>Meine Einschätzung/erste Eindrücke</t>
  </si>
  <si>
    <t>0 = inakzeptabel
1 = eher nicht
2 = akzeptabel
3 = ganz i. Ordnung
4 = ganz Gut
5  = echt Super!</t>
  </si>
  <si>
    <t>**Gewichtung</t>
  </si>
  <si>
    <t>***Punkte</t>
  </si>
  <si>
    <t>Bilder</t>
  </si>
  <si>
    <t>Persönlicher Preiswürdigkeitsindex (Gesamtpreis/Gesamtpunkte = EUR pro Punkt)</t>
  </si>
  <si>
    <t xml:space="preserve">* Zulassungspapiere </t>
  </si>
  <si>
    <t xml:space="preserve">Die Zusammenfassung zur Kaufanalyse </t>
  </si>
  <si>
    <t>Typ</t>
  </si>
  <si>
    <t>Gesamtpreis</t>
  </si>
  <si>
    <r>
      <rPr>
        <b/>
        <sz val="11"/>
        <color rgb="FFFF0000"/>
        <rFont val="Calibri"/>
        <family val="2"/>
        <scheme val="minor"/>
      </rPr>
      <t>PPI</t>
    </r>
    <r>
      <rPr>
        <b/>
        <sz val="11"/>
        <color theme="1"/>
        <rFont val="Calibri"/>
        <family val="2"/>
        <scheme val="minor"/>
      </rPr>
      <t xml:space="preserve"> * </t>
    </r>
    <r>
      <rPr>
        <sz val="11"/>
        <color theme="1"/>
        <rFont val="Calibri"/>
        <family val="2"/>
        <scheme val="minor"/>
      </rPr>
      <t>EUR pro Punkt</t>
    </r>
  </si>
  <si>
    <t>Entfernung zum Händler</t>
  </si>
  <si>
    <t>Finanzierung</t>
  </si>
  <si>
    <t>mtl. Rate 3.9%</t>
  </si>
  <si>
    <t>Gesamtbetrag inkl.</t>
  </si>
  <si>
    <t>Restwert nach 10</t>
  </si>
  <si>
    <t>Anzahlung 45%</t>
  </si>
  <si>
    <r>
      <t xml:space="preserve">Hersteller: </t>
    </r>
    <r>
      <rPr>
        <sz val="11"/>
        <color rgb="FFFF0000"/>
        <rFont val="Calibri"/>
        <family val="2"/>
        <scheme val="minor"/>
      </rPr>
      <t>Roller Team</t>
    </r>
  </si>
  <si>
    <t>Link&gt;&gt;&gt;&gt;&gt;&gt;</t>
  </si>
  <si>
    <t>https://www.youtube.com/watch?v=q2Cw4j4OBSA</t>
  </si>
  <si>
    <t>https://www.youtube.com/watch?v=E7YF4_7NHb8</t>
  </si>
  <si>
    <t>https://www.youtube.com/watch?v=5kGooUzWGz8</t>
  </si>
  <si>
    <t>https://www.youtube.com/watch?v=wQV2hpI4aTk</t>
  </si>
  <si>
    <t>https://www.youtube.com/watch?v=lPkYhP77Rrs</t>
  </si>
  <si>
    <t>https://www.youtube.com/watch?v=66AvKPQhjNU</t>
  </si>
  <si>
    <t>https://www.youtube.com/watch?v=YiM4SE2n7ZQ</t>
  </si>
  <si>
    <t>https://www.youtube.com/watch?v=Jnvn6aTmpTg</t>
  </si>
  <si>
    <t>https://www.youtube.com/watch?v=Td3N6gEEZrU</t>
  </si>
  <si>
    <t xml:space="preserve">LIVINGSTONE Linea Bianco Duo </t>
  </si>
  <si>
    <t xml:space="preserve">Gesprächspartner/Händler: </t>
  </si>
  <si>
    <r>
      <t xml:space="preserve">Entfernung zum Händler: </t>
    </r>
    <r>
      <rPr>
        <b/>
        <sz val="11"/>
        <color rgb="FFFF0000"/>
        <rFont val="Calibri"/>
        <family val="2"/>
        <scheme val="minor"/>
      </rPr>
      <t>&lt;50KM</t>
    </r>
  </si>
  <si>
    <r>
      <rPr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0"/>
        <color theme="1"/>
        <rFont val="Calibri"/>
        <family val="2"/>
        <scheme val="minor"/>
      </rPr>
      <t>min. 150 PS</t>
    </r>
  </si>
  <si>
    <r>
      <rPr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0"/>
        <color theme="1"/>
        <rFont val="Calibri"/>
        <family val="2"/>
        <scheme val="minor"/>
      </rPr>
      <t>Traktion+, Tagfahrlicht</t>
    </r>
  </si>
  <si>
    <r>
      <rPr>
        <sz val="11"/>
        <color rgb="FFFF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Anhängekupplung
</t>
    </r>
  </si>
  <si>
    <r>
      <rPr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geräumiges Bad</t>
    </r>
  </si>
  <si>
    <r>
      <rPr>
        <sz val="11"/>
        <color rgb="FFFF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Bettenlänge min. 1,95m</t>
    </r>
  </si>
  <si>
    <r>
      <rPr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Solar min. 110WP</t>
    </r>
  </si>
  <si>
    <r>
      <rPr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Rückfahrkamera</t>
    </r>
  </si>
  <si>
    <t>Grundfahrzeug (Verbrauch, Verschleiss, Umweltfreundlichkeit)</t>
  </si>
  <si>
    <t>Design – Beklebung, Lackierung, etc.</t>
  </si>
  <si>
    <t>Fenster – (Rahmen/- vorgehängte Fenster, platzierung, Anzahl)</t>
  </si>
  <si>
    <t>Einstieg – Aut. Trittstufe, Lichtschalter, Fach für Schuhe, etc.</t>
  </si>
  <si>
    <t>Schlafen – Bettengröße, Zugang, Liegeprobe, Fenster Beidseitig und Decke</t>
  </si>
  <si>
    <t>Küche – Ausstattung, Arbeitsfläche, Kühlschrank/-Grösse, Platzierung, Energie</t>
  </si>
  <si>
    <t>Küche – Nutzbarkeit Kocher und Spüle, Licht, Anzahl Steckdosen</t>
  </si>
  <si>
    <t>Staumöglichkeiten – Keller</t>
  </si>
  <si>
    <t>Staumöglichkeiten – innen, Kleiderschrank, Fächer</t>
  </si>
  <si>
    <t>Bordtechnik – Infopanel, Gesamt Steckdosenanzahl/-platzierung</t>
  </si>
  <si>
    <t>Bordtechnik – Heizung/Klima, Warmwasser, Steuerungsmöglichkeiten Inet Ready</t>
  </si>
  <si>
    <r>
      <t xml:space="preserve">Hersteller: </t>
    </r>
    <r>
      <rPr>
        <sz val="11"/>
        <color rgb="FFFF0000"/>
        <rFont val="Calibri"/>
        <family val="2"/>
        <scheme val="minor"/>
      </rPr>
      <t>Pössl</t>
    </r>
  </si>
  <si>
    <t>Roadcruiser</t>
  </si>
  <si>
    <t>Pössl</t>
  </si>
  <si>
    <t xml:space="preserve">Malibu </t>
  </si>
  <si>
    <t>Van 640 LE</t>
  </si>
  <si>
    <t>Roller Team</t>
  </si>
  <si>
    <t>Sunlight</t>
  </si>
  <si>
    <t>Cliff 640</t>
  </si>
  <si>
    <r>
      <t xml:space="preserve">Hersteller: </t>
    </r>
    <r>
      <rPr>
        <b/>
        <sz val="11"/>
        <color rgb="FFFF0000"/>
        <rFont val="Calibri"/>
        <family val="2"/>
        <scheme val="minor"/>
      </rPr>
      <t>Malibu</t>
    </r>
  </si>
  <si>
    <r>
      <t xml:space="preserve">Hersteller: </t>
    </r>
    <r>
      <rPr>
        <b/>
        <sz val="11"/>
        <color rgb="FFFF0000"/>
        <rFont val="Calibri"/>
        <family val="2"/>
        <scheme val="minor"/>
      </rPr>
      <t>Sunlight</t>
    </r>
  </si>
  <si>
    <t>………..</t>
  </si>
  <si>
    <t>………</t>
  </si>
  <si>
    <t>……..</t>
  </si>
  <si>
    <t>…..</t>
  </si>
  <si>
    <t>..</t>
  </si>
  <si>
    <t>.</t>
  </si>
  <si>
    <r>
      <rPr>
        <sz val="11"/>
        <color rgb="FFFF0000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Navi &amp; Radio</t>
    </r>
  </si>
  <si>
    <t>* Option "AUFSTELLDACH"</t>
  </si>
  <si>
    <t xml:space="preserve">    Max. Budget eingeben &gt;&gt;</t>
  </si>
  <si>
    <t>Durchschnittlicher Wertverlust eines WOMO</t>
  </si>
  <si>
    <r>
      <rPr>
        <b/>
        <sz val="11"/>
        <rFont val="Calibri"/>
        <family val="2"/>
        <scheme val="minor"/>
      </rPr>
      <t>*</t>
    </r>
    <r>
      <rPr>
        <b/>
        <sz val="11"/>
        <color rgb="FFFF0000"/>
        <rFont val="Calibri"/>
        <family val="2"/>
        <scheme val="minor"/>
      </rPr>
      <t>PPI</t>
    </r>
    <r>
      <rPr>
        <sz val="11"/>
        <color theme="1"/>
        <rFont val="Calibri"/>
        <family val="2"/>
        <scheme val="minor"/>
      </rPr>
      <t xml:space="preserve"> bedeutet "Persönlicher Preiswürdigkeitsindex", je Grösser dieser Wert ist, desto besser ist die Gesamt Bewertung! /</t>
    </r>
    <r>
      <rPr>
        <b/>
        <sz val="11"/>
        <color rgb="FFFF0000"/>
        <rFont val="Calibri"/>
        <family val="2"/>
        <scheme val="minor"/>
      </rPr>
      <t xml:space="preserve"> Preis-Budget-Faktor eingerechnet!</t>
    </r>
  </si>
  <si>
    <r>
      <t>Laufleistung max. 30'000KM  (15100 - 30'000KM =</t>
    </r>
    <r>
      <rPr>
        <b/>
        <sz val="10"/>
        <color theme="1"/>
        <rFont val="Calibri"/>
        <family val="2"/>
        <scheme val="minor"/>
      </rPr>
      <t xml:space="preserve"> 3Pkt</t>
    </r>
    <r>
      <rPr>
        <sz val="10"/>
        <color theme="1"/>
        <rFont val="Calibri"/>
        <family val="2"/>
        <scheme val="minor"/>
      </rPr>
      <t>) / (0-15'000KM =</t>
    </r>
    <r>
      <rPr>
        <b/>
        <sz val="10"/>
        <color theme="1"/>
        <rFont val="Calibri"/>
        <family val="2"/>
        <scheme val="minor"/>
      </rPr>
      <t xml:space="preserve"> 5Pkt</t>
    </r>
    <r>
      <rPr>
        <sz val="10"/>
        <color theme="1"/>
        <rFont val="Calibri"/>
        <family val="2"/>
        <scheme val="minor"/>
      </rPr>
      <t xml:space="preserve">) </t>
    </r>
  </si>
  <si>
    <r>
      <t xml:space="preserve">Model 2017 </t>
    </r>
    <r>
      <rPr>
        <b/>
        <sz val="10"/>
        <color theme="1"/>
        <rFont val="Calibri"/>
        <family val="2"/>
        <scheme val="minor"/>
      </rPr>
      <t>(4Pkt</t>
    </r>
    <r>
      <rPr>
        <sz val="10"/>
        <color theme="1"/>
        <rFont val="Calibri"/>
        <family val="2"/>
        <scheme val="minor"/>
      </rPr>
      <t>) / Model 2018 (</t>
    </r>
    <r>
      <rPr>
        <b/>
        <sz val="10"/>
        <color theme="1"/>
        <rFont val="Calibri"/>
        <family val="2"/>
        <scheme val="minor"/>
      </rPr>
      <t>5Pkt</t>
    </r>
    <r>
      <rPr>
        <sz val="10"/>
        <color theme="1"/>
        <rFont val="Calibri"/>
        <family val="2"/>
        <scheme val="minor"/>
      </rPr>
      <t>)</t>
    </r>
  </si>
  <si>
    <r>
      <t>Model 2017 (</t>
    </r>
    <r>
      <rPr>
        <b/>
        <sz val="10"/>
        <color theme="1"/>
        <rFont val="Calibri"/>
        <family val="2"/>
        <scheme val="minor"/>
      </rPr>
      <t>4Pkt</t>
    </r>
    <r>
      <rPr>
        <sz val="10"/>
        <color theme="1"/>
        <rFont val="Calibri"/>
        <family val="2"/>
        <scheme val="minor"/>
      </rPr>
      <t>) / Model 2018 (</t>
    </r>
    <r>
      <rPr>
        <b/>
        <sz val="10"/>
        <color theme="1"/>
        <rFont val="Calibri"/>
        <family val="2"/>
        <scheme val="minor"/>
      </rPr>
      <t>5Pkt</t>
    </r>
    <r>
      <rPr>
        <sz val="10"/>
        <color theme="1"/>
        <rFont val="Calibri"/>
        <family val="2"/>
        <scheme val="minor"/>
      </rPr>
      <t>)</t>
    </r>
  </si>
  <si>
    <t>*</t>
  </si>
  <si>
    <t>Wert</t>
  </si>
  <si>
    <t>Diese Berechnung wurde mit fiktiven Werten berechnet, ist auch nur eine persönliche Einschätzung und entspricht keiner represantiven Umfrage oder Recherche!</t>
  </si>
  <si>
    <r>
      <t>Preis inkl. Sonderausstattung …'……,…….</t>
    </r>
    <r>
      <rPr>
        <b/>
        <sz val="11"/>
        <color theme="1"/>
        <rFont val="Calibri"/>
        <family val="2"/>
        <scheme val="minor"/>
      </rPr>
      <t xml:space="preserve"> EUR</t>
    </r>
  </si>
  <si>
    <t>Die Kaufanalyse - Datenblatt</t>
  </si>
  <si>
    <r>
      <rPr>
        <sz val="11"/>
        <color rgb="FFFF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aut. SAT Anlage ink. TV</t>
    </r>
  </si>
  <si>
    <r>
      <rPr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Alu Felgen 16</t>
    </r>
    <r>
      <rPr>
        <b/>
        <sz val="11"/>
        <color theme="1"/>
        <rFont val="Calibri"/>
        <family val="2"/>
        <scheme val="minor"/>
      </rPr>
      <t>"</t>
    </r>
  </si>
  <si>
    <r>
      <rPr>
        <sz val="11"/>
        <color rgb="FFFF0000"/>
        <rFont val="Calibri"/>
        <family val="2"/>
        <scheme val="minor"/>
      </rPr>
      <t xml:space="preserve">5 </t>
    </r>
    <r>
      <rPr>
        <b/>
        <sz val="10"/>
        <color theme="1"/>
        <rFont val="Calibri"/>
        <family val="2"/>
        <scheme val="minor"/>
      </rPr>
      <t>Raum Bad</t>
    </r>
  </si>
  <si>
    <r>
      <rPr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Alu Felgen 16"</t>
    </r>
  </si>
  <si>
    <t xml:space="preserve">Kaufpreis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</si>
</sst>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EUR]\ #,##0.00"/>
    <numFmt numFmtId="165" formatCode="#,##0.00\ [$€-407]"/>
    <numFmt numFmtId="166" formatCode="&quot;CHF&quot;\ #,##0.0"/>
    <numFmt numFmtId="167" formatCode="#,##0.0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2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9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/>
    <xf numFmtId="164" fontId="0" fillId="2" borderId="0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7" xfId="0" applyFill="1" applyBorder="1"/>
    <xf numFmtId="9" fontId="0" fillId="2" borderId="8" xfId="0" applyNumberForma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4" fontId="0" fillId="2" borderId="8" xfId="0" applyNumberFormat="1" applyFill="1" applyBorder="1"/>
    <xf numFmtId="164" fontId="0" fillId="2" borderId="9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/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0" xfId="0" applyFont="1" applyFill="1" applyBorder="1" applyAlignment="1">
      <alignment horizontal="center"/>
    </xf>
    <xf numFmtId="0" fontId="0" fillId="5" borderId="0" xfId="0" applyFill="1"/>
    <xf numFmtId="0" fontId="7" fillId="2" borderId="1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8" xfId="0" applyFill="1" applyBorder="1"/>
    <xf numFmtId="0" fontId="0" fillId="5" borderId="9" xfId="0" applyFill="1" applyBorder="1"/>
    <xf numFmtId="165" fontId="0" fillId="0" borderId="0" xfId="0" applyNumberFormat="1"/>
    <xf numFmtId="165" fontId="3" fillId="0" borderId="0" xfId="0" applyNumberFormat="1" applyFont="1"/>
    <xf numFmtId="0" fontId="3" fillId="0" borderId="0" xfId="0" applyFont="1"/>
    <xf numFmtId="0" fontId="1" fillId="0" borderId="0" xfId="0" applyFont="1"/>
    <xf numFmtId="9" fontId="0" fillId="0" borderId="0" xfId="0" applyNumberFormat="1"/>
    <xf numFmtId="0" fontId="0" fillId="0" borderId="54" xfId="0" applyBorder="1"/>
    <xf numFmtId="165" fontId="0" fillId="0" borderId="52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0" fontId="1" fillId="7" borderId="51" xfId="0" applyFont="1" applyFill="1" applyBorder="1"/>
    <xf numFmtId="0" fontId="0" fillId="7" borderId="51" xfId="0" applyFill="1" applyBorder="1" applyAlignment="1">
      <alignment horizontal="center"/>
    </xf>
    <xf numFmtId="9" fontId="18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19" fillId="0" borderId="0" xfId="0" applyFont="1"/>
    <xf numFmtId="0" fontId="1" fillId="7" borderId="51" xfId="0" applyFont="1" applyFill="1" applyBorder="1" applyAlignment="1">
      <alignment horizontal="center"/>
    </xf>
    <xf numFmtId="165" fontId="19" fillId="0" borderId="52" xfId="0" applyNumberFormat="1" applyFont="1" applyBorder="1" applyAlignment="1">
      <alignment horizontal="center"/>
    </xf>
    <xf numFmtId="165" fontId="19" fillId="0" borderId="53" xfId="0" applyNumberFormat="1" applyFont="1" applyBorder="1" applyAlignment="1">
      <alignment horizontal="center"/>
    </xf>
    <xf numFmtId="165" fontId="1" fillId="0" borderId="52" xfId="0" applyNumberFormat="1" applyFont="1" applyBorder="1" applyAlignment="1">
      <alignment horizontal="center"/>
    </xf>
    <xf numFmtId="165" fontId="1" fillId="0" borderId="53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9" fillId="7" borderId="51" xfId="0" applyFont="1" applyFill="1" applyBorder="1" applyAlignment="1">
      <alignment horizontal="center"/>
    </xf>
    <xf numFmtId="165" fontId="1" fillId="0" borderId="0" xfId="0" applyNumberFormat="1" applyFont="1"/>
    <xf numFmtId="0" fontId="20" fillId="0" borderId="0" xfId="1"/>
    <xf numFmtId="0" fontId="0" fillId="5" borderId="18" xfId="0" applyFill="1" applyBorder="1"/>
    <xf numFmtId="0" fontId="0" fillId="8" borderId="50" xfId="0" applyFill="1" applyBorder="1"/>
    <xf numFmtId="0" fontId="1" fillId="8" borderId="50" xfId="0" applyFont="1" applyFill="1" applyBorder="1"/>
    <xf numFmtId="0" fontId="3" fillId="8" borderId="49" xfId="0" applyFont="1" applyFill="1" applyBorder="1" applyAlignment="1">
      <alignment horizontal="left" vertical="center"/>
    </xf>
    <xf numFmtId="2" fontId="0" fillId="0" borderId="0" xfId="0" applyNumberFormat="1" applyAlignment="1">
      <alignment horizontal="center"/>
    </xf>
    <xf numFmtId="4" fontId="16" fillId="0" borderId="43" xfId="0" applyNumberFormat="1" applyFont="1" applyBorder="1" applyAlignment="1">
      <alignment horizontal="center" vertical="center"/>
    </xf>
    <xf numFmtId="9" fontId="25" fillId="2" borderId="38" xfId="0" applyNumberFormat="1" applyFont="1" applyFill="1" applyBorder="1" applyAlignment="1">
      <alignment horizontal="center"/>
    </xf>
    <xf numFmtId="9" fontId="25" fillId="2" borderId="21" xfId="0" applyNumberFormat="1" applyFont="1" applyFill="1" applyBorder="1" applyAlignment="1">
      <alignment horizontal="center"/>
    </xf>
    <xf numFmtId="9" fontId="25" fillId="2" borderId="10" xfId="0" applyNumberFormat="1" applyFont="1" applyFill="1" applyBorder="1" applyAlignment="1">
      <alignment horizontal="center"/>
    </xf>
    <xf numFmtId="9" fontId="25" fillId="2" borderId="41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24" fillId="2" borderId="56" xfId="0" applyFont="1" applyFill="1" applyBorder="1" applyAlignment="1">
      <alignment horizontal="center"/>
    </xf>
    <xf numFmtId="9" fontId="26" fillId="2" borderId="0" xfId="0" applyNumberFormat="1" applyFont="1" applyFill="1" applyBorder="1" applyAlignment="1">
      <alignment horizontal="center"/>
    </xf>
    <xf numFmtId="9" fontId="26" fillId="2" borderId="8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23" fillId="9" borderId="55" xfId="0" applyNumberFormat="1" applyFont="1" applyFill="1" applyBorder="1" applyAlignment="1">
      <alignment horizontal="center"/>
    </xf>
    <xf numFmtId="165" fontId="23" fillId="9" borderId="43" xfId="0" applyNumberFormat="1" applyFont="1" applyFill="1" applyBorder="1" applyAlignment="1">
      <alignment horizontal="center"/>
    </xf>
    <xf numFmtId="0" fontId="0" fillId="0" borderId="46" xfId="0" applyBorder="1" applyAlignment="1"/>
    <xf numFmtId="0" fontId="0" fillId="0" borderId="10" xfId="0" applyBorder="1" applyAlignment="1"/>
    <xf numFmtId="0" fontId="0" fillId="6" borderId="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0" borderId="41" xfId="0" applyBorder="1" applyAlignment="1"/>
    <xf numFmtId="0" fontId="10" fillId="2" borderId="0" xfId="0" applyFont="1" applyFill="1" applyAlignment="1">
      <alignment horizontal="center" vertical="center"/>
    </xf>
    <xf numFmtId="0" fontId="2" fillId="6" borderId="44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0" fillId="0" borderId="47" xfId="0" applyBorder="1" applyAlignment="1"/>
    <xf numFmtId="165" fontId="0" fillId="0" borderId="41" xfId="0" applyNumberFormat="1" applyBorder="1" applyAlignment="1">
      <alignment horizontal="center"/>
    </xf>
    <xf numFmtId="166" fontId="2" fillId="0" borderId="41" xfId="0" applyNumberFormat="1" applyFont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8" xfId="0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16" fillId="0" borderId="25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24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16" fillId="0" borderId="16" xfId="0" applyFont="1" applyBorder="1" applyAlignment="1">
      <alignment vertical="top"/>
    </xf>
    <xf numFmtId="0" fontId="2" fillId="0" borderId="2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165" fontId="0" fillId="0" borderId="33" xfId="0" applyNumberFormat="1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165" fontId="0" fillId="0" borderId="35" xfId="0" applyNumberFormat="1" applyBorder="1" applyAlignment="1">
      <alignment horizontal="center" vertical="center"/>
    </xf>
    <xf numFmtId="0" fontId="12" fillId="6" borderId="28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30" xfId="0" applyFont="1" applyFill="1" applyBorder="1" applyAlignment="1">
      <alignment horizontal="left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0" fontId="12" fillId="6" borderId="11" xfId="0" applyFont="1" applyFill="1" applyBorder="1" applyAlignment="1">
      <alignment horizontal="left" vertical="center"/>
    </xf>
    <xf numFmtId="0" fontId="12" fillId="6" borderId="31" xfId="0" applyFont="1" applyFill="1" applyBorder="1" applyAlignment="1">
      <alignment horizontal="left" vertical="center"/>
    </xf>
    <xf numFmtId="165" fontId="2" fillId="0" borderId="33" xfId="0" applyNumberFormat="1" applyFont="1" applyBorder="1" applyAlignment="1">
      <alignment horizontal="center" vertical="center"/>
    </xf>
    <xf numFmtId="165" fontId="2" fillId="0" borderId="37" xfId="0" applyNumberFormat="1" applyFont="1" applyBorder="1" applyAlignment="1">
      <alignment horizontal="center" vertical="center"/>
    </xf>
    <xf numFmtId="0" fontId="12" fillId="6" borderId="2" xfId="0" applyNumberFormat="1" applyFont="1" applyFill="1" applyBorder="1" applyAlignment="1">
      <alignment vertical="center"/>
    </xf>
    <xf numFmtId="0" fontId="12" fillId="6" borderId="3" xfId="0" applyNumberFormat="1" applyFont="1" applyFill="1" applyBorder="1" applyAlignment="1">
      <alignment vertical="center"/>
    </xf>
    <xf numFmtId="0" fontId="12" fillId="6" borderId="24" xfId="0" applyNumberFormat="1" applyFont="1" applyFill="1" applyBorder="1" applyAlignment="1">
      <alignment vertical="center"/>
    </xf>
    <xf numFmtId="0" fontId="12" fillId="6" borderId="26" xfId="0" applyNumberFormat="1" applyFont="1" applyFill="1" applyBorder="1" applyAlignment="1">
      <alignment vertical="center"/>
    </xf>
    <xf numFmtId="0" fontId="12" fillId="6" borderId="15" xfId="0" applyNumberFormat="1" applyFont="1" applyFill="1" applyBorder="1" applyAlignment="1">
      <alignment vertical="center"/>
    </xf>
    <xf numFmtId="0" fontId="12" fillId="6" borderId="16" xfId="0" applyNumberFormat="1" applyFont="1" applyFill="1" applyBorder="1" applyAlignment="1">
      <alignment vertical="center"/>
    </xf>
    <xf numFmtId="165" fontId="0" fillId="0" borderId="25" xfId="0" applyNumberFormat="1" applyBorder="1" applyAlignment="1"/>
    <xf numFmtId="165" fontId="0" fillId="0" borderId="3" xfId="0" applyNumberFormat="1" applyBorder="1" applyAlignment="1"/>
    <xf numFmtId="165" fontId="0" fillId="0" borderId="4" xfId="0" applyNumberFormat="1" applyBorder="1" applyAlignment="1"/>
    <xf numFmtId="165" fontId="0" fillId="0" borderId="14" xfId="0" applyNumberFormat="1" applyBorder="1" applyAlignment="1"/>
    <xf numFmtId="165" fontId="0" fillId="0" borderId="15" xfId="0" applyNumberFormat="1" applyBorder="1" applyAlignment="1"/>
    <xf numFmtId="165" fontId="0" fillId="0" borderId="27" xfId="0" applyNumberFormat="1" applyBorder="1" applyAlignment="1"/>
    <xf numFmtId="165" fontId="0" fillId="0" borderId="21" xfId="0" applyNumberFormat="1" applyBorder="1" applyAlignment="1">
      <alignment horizontal="center" vertical="center"/>
    </xf>
    <xf numFmtId="0" fontId="11" fillId="0" borderId="28" xfId="0" applyFont="1" applyBorder="1" applyAlignment="1"/>
    <xf numFmtId="0" fontId="11" fillId="0" borderId="12" xfId="0" applyFont="1" applyBorder="1" applyAlignment="1"/>
    <xf numFmtId="165" fontId="0" fillId="0" borderId="17" xfId="0" applyNumberFormat="1" applyBorder="1" applyAlignment="1"/>
    <xf numFmtId="165" fontId="0" fillId="0" borderId="0" xfId="0" applyNumberFormat="1" applyBorder="1" applyAlignment="1"/>
    <xf numFmtId="165" fontId="0" fillId="0" borderId="6" xfId="0" applyNumberFormat="1" applyBorder="1" applyAlignment="1"/>
    <xf numFmtId="165" fontId="16" fillId="0" borderId="17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5" fontId="16" fillId="0" borderId="15" xfId="0" applyNumberFormat="1" applyFont="1" applyBorder="1" applyAlignment="1"/>
    <xf numFmtId="0" fontId="12" fillId="6" borderId="5" xfId="0" applyNumberFormat="1" applyFont="1" applyFill="1" applyBorder="1" applyAlignment="1">
      <alignment vertical="center"/>
    </xf>
    <xf numFmtId="0" fontId="12" fillId="6" borderId="0" xfId="0" applyNumberFormat="1" applyFont="1" applyFill="1" applyBorder="1" applyAlignment="1">
      <alignment vertical="center"/>
    </xf>
    <xf numFmtId="0" fontId="12" fillId="6" borderId="18" xfId="0" applyNumberFormat="1" applyFont="1" applyFill="1" applyBorder="1" applyAlignment="1">
      <alignment vertical="center"/>
    </xf>
    <xf numFmtId="0" fontId="12" fillId="6" borderId="7" xfId="0" applyNumberFormat="1" applyFont="1" applyFill="1" applyBorder="1" applyAlignment="1">
      <alignment vertical="center"/>
    </xf>
    <xf numFmtId="0" fontId="12" fillId="6" borderId="8" xfId="0" applyNumberFormat="1" applyFont="1" applyFill="1" applyBorder="1" applyAlignment="1">
      <alignment vertical="center"/>
    </xf>
    <xf numFmtId="0" fontId="12" fillId="6" borderId="30" xfId="0" applyNumberFormat="1" applyFont="1" applyFill="1" applyBorder="1" applyAlignment="1">
      <alignment vertical="center"/>
    </xf>
    <xf numFmtId="0" fontId="0" fillId="5" borderId="7" xfId="0" applyFill="1" applyBorder="1" applyAlignment="1"/>
    <xf numFmtId="0" fontId="0" fillId="5" borderId="8" xfId="0" applyFill="1" applyBorder="1" applyAlignment="1"/>
    <xf numFmtId="0" fontId="8" fillId="2" borderId="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center" textRotation="90"/>
    </xf>
    <xf numFmtId="0" fontId="14" fillId="6" borderId="17" xfId="0" applyFont="1" applyFill="1" applyBorder="1" applyAlignment="1">
      <alignment horizontal="left" vertical="center" wrapText="1"/>
    </xf>
    <xf numFmtId="0" fontId="14" fillId="6" borderId="18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left" vertical="center"/>
    </xf>
    <xf numFmtId="0" fontId="11" fillId="0" borderId="39" xfId="0" applyFont="1" applyBorder="1" applyAlignment="1"/>
    <xf numFmtId="0" fontId="11" fillId="0" borderId="40" xfId="0" applyFont="1" applyBorder="1" applyAlignment="1"/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5" fillId="2" borderId="48" xfId="0" applyFont="1" applyFill="1" applyBorder="1" applyAlignment="1">
      <alignment horizontal="right"/>
    </xf>
    <xf numFmtId="0" fontId="15" fillId="2" borderId="42" xfId="0" applyFont="1" applyFill="1" applyBorder="1" applyAlignment="1">
      <alignment horizontal="right"/>
    </xf>
    <xf numFmtId="0" fontId="15" fillId="2" borderId="15" xfId="0" applyFont="1" applyFill="1" applyBorder="1" applyAlignment="1">
      <alignment horizontal="right"/>
    </xf>
    <xf numFmtId="0" fontId="9" fillId="2" borderId="49" xfId="0" applyFont="1" applyFill="1" applyBorder="1" applyAlignment="1">
      <alignment horizontal="right"/>
    </xf>
    <xf numFmtId="0" fontId="9" fillId="2" borderId="50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7" fillId="7" borderId="0" xfId="0" applyFont="1" applyFill="1" applyAlignment="1">
      <alignment horizontal="left" vertical="top" wrapText="1"/>
    </xf>
    <xf numFmtId="165" fontId="16" fillId="0" borderId="11" xfId="0" applyNumberFormat="1" applyFont="1" applyBorder="1" applyAlignment="1"/>
    <xf numFmtId="165" fontId="16" fillId="0" borderId="12" xfId="0" applyNumberFormat="1" applyFont="1" applyBorder="1" applyAlignment="1"/>
    <xf numFmtId="165" fontId="16" fillId="0" borderId="13" xfId="0" applyNumberFormat="1" applyFont="1" applyBorder="1" applyAlignment="1"/>
    <xf numFmtId="165" fontId="16" fillId="0" borderId="16" xfId="0" applyNumberFormat="1" applyFont="1" applyBorder="1" applyAlignment="1"/>
    <xf numFmtId="165" fontId="16" fillId="5" borderId="0" xfId="0" applyNumberFormat="1" applyFont="1" applyFill="1" applyBorder="1" applyAlignment="1"/>
    <xf numFmtId="165" fontId="16" fillId="5" borderId="14" xfId="0" applyNumberFormat="1" applyFont="1" applyFill="1" applyBorder="1" applyAlignment="1"/>
    <xf numFmtId="165" fontId="16" fillId="5" borderId="15" xfId="0" applyNumberFormat="1" applyFont="1" applyFill="1" applyBorder="1" applyAlignment="1"/>
    <xf numFmtId="165" fontId="24" fillId="5" borderId="17" xfId="0" applyNumberFormat="1" applyFont="1" applyFill="1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31750</xdr:rowOff>
    </xdr:from>
    <xdr:to>
      <xdr:col>16</xdr:col>
      <xdr:colOff>266700</xdr:colOff>
      <xdr:row>4</xdr:row>
      <xdr:rowOff>19050</xdr:rowOff>
    </xdr:to>
    <xdr:sp macro="" textlink="">
      <xdr:nvSpPr>
        <xdr:cNvPr id="2" name="Abgerundetes 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536575"/>
          <a:ext cx="6381750" cy="368300"/>
        </a:xfrm>
        <a:prstGeom prst="roundRect">
          <a:avLst/>
        </a:prstGeom>
        <a:solidFill>
          <a:srgbClr val="FFFF00">
            <a:alpha val="4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16</xdr:col>
      <xdr:colOff>425450</xdr:colOff>
      <xdr:row>0</xdr:row>
      <xdr:rowOff>44450</xdr:rowOff>
    </xdr:from>
    <xdr:to>
      <xdr:col>19</xdr:col>
      <xdr:colOff>482600</xdr:colOff>
      <xdr:row>14</xdr:row>
      <xdr:rowOff>46464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44450"/>
          <a:ext cx="2343150" cy="27261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95249</xdr:colOff>
      <xdr:row>6</xdr:row>
      <xdr:rowOff>31750</xdr:rowOff>
    </xdr:from>
    <xdr:to>
      <xdr:col>10</xdr:col>
      <xdr:colOff>584199</xdr:colOff>
      <xdr:row>18</xdr:row>
      <xdr:rowOff>98425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9187" y="1262063"/>
          <a:ext cx="1981200" cy="2305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111124</xdr:colOff>
      <xdr:row>6</xdr:row>
      <xdr:rowOff>39686</xdr:rowOff>
    </xdr:from>
    <xdr:to>
      <xdr:col>10</xdr:col>
      <xdr:colOff>600074</xdr:colOff>
      <xdr:row>18</xdr:row>
      <xdr:rowOff>106361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5062" y="1269999"/>
          <a:ext cx="1981200" cy="2305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111125</xdr:colOff>
      <xdr:row>6</xdr:row>
      <xdr:rowOff>39687</xdr:rowOff>
    </xdr:from>
    <xdr:to>
      <xdr:col>10</xdr:col>
      <xdr:colOff>600075</xdr:colOff>
      <xdr:row>18</xdr:row>
      <xdr:rowOff>106362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5063" y="1270000"/>
          <a:ext cx="1981200" cy="2305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63500</xdr:colOff>
      <xdr:row>6</xdr:row>
      <xdr:rowOff>31750</xdr:rowOff>
    </xdr:from>
    <xdr:to>
      <xdr:col>10</xdr:col>
      <xdr:colOff>552450</xdr:colOff>
      <xdr:row>18</xdr:row>
      <xdr:rowOff>98425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7438" y="1262063"/>
          <a:ext cx="1981200" cy="2305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Jnvn6aTmpTg" TargetMode="External"/><Relationship Id="rId3" Type="http://schemas.openxmlformats.org/officeDocument/2006/relationships/hyperlink" Target="https://www.youtube.com/watch?v=5kGooUzWGz8" TargetMode="External"/><Relationship Id="rId7" Type="http://schemas.openxmlformats.org/officeDocument/2006/relationships/hyperlink" Target="https://www.youtube.com/watch?v=YiM4SE2n7ZQ" TargetMode="External"/><Relationship Id="rId2" Type="http://schemas.openxmlformats.org/officeDocument/2006/relationships/hyperlink" Target="https://www.youtube.com/watch?v=E7YF4_7NHb8" TargetMode="External"/><Relationship Id="rId1" Type="http://schemas.openxmlformats.org/officeDocument/2006/relationships/hyperlink" Target="https://www.youtube.com/watch?v=q2Cw4j4OBSA" TargetMode="External"/><Relationship Id="rId6" Type="http://schemas.openxmlformats.org/officeDocument/2006/relationships/hyperlink" Target="https://www.youtube.com/watch?v=lPkYhP77Rr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youtube.com/watch?v=66AvKPQhjN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youtube.com/watch?v=wQV2hpI4aTk" TargetMode="External"/><Relationship Id="rId9" Type="http://schemas.openxmlformats.org/officeDocument/2006/relationships/hyperlink" Target="https://www.youtube.com/watch?v=Td3N6gEEZ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K100"/>
  <sheetViews>
    <sheetView workbookViewId="0">
      <selection activeCell="V6" sqref="V6"/>
    </sheetView>
  </sheetViews>
  <sheetFormatPr baseColWidth="10" defaultRowHeight="15" x14ac:dyDescent="0.25"/>
  <cols>
    <col min="2" max="2" width="5.7109375" customWidth="1"/>
    <col min="4" max="4" width="17.42578125" customWidth="1"/>
    <col min="9" max="9" width="14.5703125" hidden="1" customWidth="1"/>
    <col min="10" max="10" width="0.7109375" hidden="1" customWidth="1"/>
    <col min="11" max="11" width="12.42578125" hidden="1" customWidth="1"/>
    <col min="12" max="12" width="12.5703125" hidden="1" customWidth="1"/>
    <col min="13" max="13" width="17.5703125" hidden="1" customWidth="1"/>
    <col min="14" max="14" width="15.85546875" hidden="1" customWidth="1"/>
    <col min="15" max="15" width="0" hidden="1" customWidth="1"/>
    <col min="16" max="16" width="62.5703125" hidden="1" customWidth="1"/>
    <col min="17" max="19" width="10.85546875" style="26"/>
    <col min="20" max="20" width="10.85546875" style="57"/>
    <col min="21" max="37" width="10.85546875" style="26"/>
  </cols>
  <sheetData>
    <row r="1" spans="1:17" ht="24" thickBot="1" x14ac:dyDescent="0.3">
      <c r="A1" s="84" t="s">
        <v>45</v>
      </c>
      <c r="B1" s="84"/>
      <c r="C1" s="84"/>
      <c r="D1" s="84"/>
      <c r="E1" s="84"/>
      <c r="F1" s="84"/>
      <c r="G1" s="84"/>
      <c r="H1" s="84"/>
      <c r="I1" s="45">
        <v>0.45</v>
      </c>
      <c r="J1" s="46"/>
      <c r="K1" s="46"/>
      <c r="L1" s="46"/>
      <c r="M1" s="46"/>
      <c r="N1" s="46"/>
    </row>
    <row r="2" spans="1:17" ht="15.75" thickBot="1" x14ac:dyDescent="0.3">
      <c r="A2" s="85" t="s">
        <v>13</v>
      </c>
      <c r="B2" s="86"/>
      <c r="C2" s="86" t="s">
        <v>46</v>
      </c>
      <c r="D2" s="86"/>
      <c r="E2" s="86" t="s">
        <v>47</v>
      </c>
      <c r="F2" s="86"/>
      <c r="G2" s="86" t="s">
        <v>48</v>
      </c>
      <c r="H2" s="86"/>
      <c r="I2" s="44" t="s">
        <v>54</v>
      </c>
      <c r="K2" s="43" t="s">
        <v>50</v>
      </c>
      <c r="L2" s="43" t="s">
        <v>51</v>
      </c>
      <c r="M2" s="48" t="s">
        <v>52</v>
      </c>
      <c r="N2" s="54" t="s">
        <v>53</v>
      </c>
    </row>
    <row r="3" spans="1:17" x14ac:dyDescent="0.25">
      <c r="A3" s="75" t="s">
        <v>92</v>
      </c>
      <c r="B3" s="76"/>
      <c r="C3" s="76" t="s">
        <v>66</v>
      </c>
      <c r="D3" s="76"/>
      <c r="E3" s="87">
        <f>Livingstone!E32</f>
        <v>46000</v>
      </c>
      <c r="F3" s="87"/>
      <c r="G3" s="88">
        <f>Livingstone!T26</f>
        <v>239.65200000000007</v>
      </c>
      <c r="H3" s="88"/>
      <c r="I3" s="41">
        <f t="shared" ref="I3:I14" si="0">E3*J3</f>
        <v>20700</v>
      </c>
      <c r="J3" s="39">
        <f>I1</f>
        <v>0.45</v>
      </c>
      <c r="K3" s="41">
        <f t="shared" ref="K3:K14" si="1">E3-I3</f>
        <v>25300</v>
      </c>
      <c r="L3" s="41">
        <v>260</v>
      </c>
      <c r="M3" s="51">
        <f>29684+I3</f>
        <v>50384</v>
      </c>
      <c r="N3" s="49">
        <v>16000</v>
      </c>
      <c r="O3" s="35" t="s">
        <v>56</v>
      </c>
      <c r="P3" s="56" t="s">
        <v>62</v>
      </c>
      <c r="Q3" s="26" t="s">
        <v>111</v>
      </c>
    </row>
    <row r="4" spans="1:17" x14ac:dyDescent="0.25">
      <c r="A4" s="75" t="s">
        <v>89</v>
      </c>
      <c r="B4" s="76"/>
      <c r="C4" s="76" t="s">
        <v>88</v>
      </c>
      <c r="D4" s="76"/>
      <c r="E4" s="87">
        <f>'Pössl Roadcruiser'!G33</f>
        <v>50000</v>
      </c>
      <c r="F4" s="87"/>
      <c r="G4" s="88">
        <f>'Pössl Roadcruiser'!T33</f>
        <v>297.89200000000005</v>
      </c>
      <c r="H4" s="88"/>
      <c r="I4" s="42">
        <f t="shared" si="0"/>
        <v>22500</v>
      </c>
      <c r="J4" s="39">
        <f>J3</f>
        <v>0.45</v>
      </c>
      <c r="K4" s="42">
        <f t="shared" si="1"/>
        <v>27500</v>
      </c>
      <c r="L4" s="42">
        <v>260</v>
      </c>
      <c r="M4" s="52">
        <f>M3-999</f>
        <v>49385</v>
      </c>
      <c r="N4" s="50">
        <v>16000</v>
      </c>
      <c r="O4" s="35" t="s">
        <v>56</v>
      </c>
      <c r="P4" s="56" t="s">
        <v>61</v>
      </c>
      <c r="Q4" s="26" t="s">
        <v>111</v>
      </c>
    </row>
    <row r="5" spans="1:17" ht="15.75" customHeight="1" x14ac:dyDescent="0.25">
      <c r="A5" s="75" t="s">
        <v>90</v>
      </c>
      <c r="B5" s="76"/>
      <c r="C5" s="76" t="s">
        <v>91</v>
      </c>
      <c r="D5" s="76"/>
      <c r="E5" s="87">
        <f>'Malibu Van 640LE'!G33</f>
        <v>54000</v>
      </c>
      <c r="F5" s="87"/>
      <c r="G5" s="88">
        <f>'Malibu Van 640LE'!S12</f>
        <v>297.72400000000005</v>
      </c>
      <c r="H5" s="88"/>
      <c r="I5" s="42">
        <f t="shared" si="0"/>
        <v>24300</v>
      </c>
      <c r="J5" s="39">
        <f>J3</f>
        <v>0.45</v>
      </c>
      <c r="K5" s="42">
        <f t="shared" si="1"/>
        <v>29700</v>
      </c>
      <c r="L5" s="42">
        <v>310</v>
      </c>
      <c r="M5" s="52">
        <f>36898.8+I5</f>
        <v>61198.8</v>
      </c>
      <c r="N5" s="50">
        <v>20000</v>
      </c>
      <c r="O5" s="35" t="s">
        <v>56</v>
      </c>
      <c r="P5" s="56" t="s">
        <v>60</v>
      </c>
    </row>
    <row r="6" spans="1:17" x14ac:dyDescent="0.25">
      <c r="A6" s="75" t="s">
        <v>93</v>
      </c>
      <c r="B6" s="76"/>
      <c r="C6" s="76" t="s">
        <v>94</v>
      </c>
      <c r="D6" s="76"/>
      <c r="E6" s="87">
        <f>'Sunlight Cliff 640'!G33</f>
        <v>41999</v>
      </c>
      <c r="F6" s="87"/>
      <c r="G6" s="88">
        <f>'Sunlight Cliff 640'!S13</f>
        <v>201.15199999999999</v>
      </c>
      <c r="H6" s="88"/>
      <c r="I6" s="42">
        <f t="shared" si="0"/>
        <v>18899.55</v>
      </c>
      <c r="J6" s="39">
        <f>J5</f>
        <v>0.45</v>
      </c>
      <c r="K6" s="42">
        <f t="shared" si="1"/>
        <v>23099.45</v>
      </c>
      <c r="L6" s="42">
        <v>290</v>
      </c>
      <c r="M6" s="52">
        <f>34692+I6</f>
        <v>53591.55</v>
      </c>
      <c r="N6" s="50">
        <v>18700</v>
      </c>
      <c r="O6" s="35" t="s">
        <v>56</v>
      </c>
      <c r="P6" s="56" t="s">
        <v>57</v>
      </c>
    </row>
    <row r="7" spans="1:17" x14ac:dyDescent="0.25">
      <c r="A7" s="75" t="s">
        <v>97</v>
      </c>
      <c r="B7" s="76"/>
      <c r="C7" s="76"/>
      <c r="D7" s="76"/>
      <c r="E7" s="87"/>
      <c r="F7" s="87"/>
      <c r="G7" s="89"/>
      <c r="H7" s="89"/>
      <c r="I7" s="42">
        <f t="shared" si="0"/>
        <v>0</v>
      </c>
      <c r="J7" s="39">
        <f t="shared" ref="J7:J14" si="2">J6</f>
        <v>0.45</v>
      </c>
      <c r="K7" s="42">
        <f t="shared" si="1"/>
        <v>0</v>
      </c>
      <c r="L7" s="42">
        <v>275</v>
      </c>
      <c r="M7" s="52">
        <f>33421+I7</f>
        <v>33421</v>
      </c>
      <c r="N7" s="50">
        <v>18000</v>
      </c>
      <c r="O7" s="35" t="s">
        <v>56</v>
      </c>
      <c r="P7" s="56" t="s">
        <v>64</v>
      </c>
    </row>
    <row r="8" spans="1:17" x14ac:dyDescent="0.25">
      <c r="A8" s="75" t="s">
        <v>98</v>
      </c>
      <c r="B8" s="76"/>
      <c r="C8" s="76"/>
      <c r="D8" s="76"/>
      <c r="E8" s="87"/>
      <c r="F8" s="87"/>
      <c r="G8" s="89"/>
      <c r="H8" s="89"/>
      <c r="I8" s="42">
        <f t="shared" si="0"/>
        <v>0</v>
      </c>
      <c r="J8" s="39">
        <f t="shared" si="2"/>
        <v>0.45</v>
      </c>
      <c r="K8" s="42">
        <f t="shared" si="1"/>
        <v>0</v>
      </c>
      <c r="L8" s="42">
        <v>295</v>
      </c>
      <c r="M8" s="52">
        <f>35217.6+I8</f>
        <v>35217.599999999999</v>
      </c>
      <c r="N8" s="50">
        <v>19000</v>
      </c>
      <c r="O8" s="35" t="s">
        <v>56</v>
      </c>
      <c r="P8" s="56" t="s">
        <v>63</v>
      </c>
    </row>
    <row r="9" spans="1:17" x14ac:dyDescent="0.25">
      <c r="A9" s="75" t="s">
        <v>99</v>
      </c>
      <c r="B9" s="76"/>
      <c r="C9" s="76"/>
      <c r="D9" s="76"/>
      <c r="E9" s="87"/>
      <c r="F9" s="87"/>
      <c r="G9" s="89"/>
      <c r="H9" s="89"/>
      <c r="I9" s="42">
        <f t="shared" si="0"/>
        <v>0</v>
      </c>
      <c r="J9" s="39">
        <f t="shared" ref="J9:J10" si="3">J8</f>
        <v>0.45</v>
      </c>
      <c r="K9" s="42">
        <f t="shared" si="1"/>
        <v>0</v>
      </c>
      <c r="L9" s="42">
        <v>290</v>
      </c>
      <c r="M9" s="52">
        <f>34692+I9</f>
        <v>34692</v>
      </c>
      <c r="N9" s="50">
        <v>18800</v>
      </c>
    </row>
    <row r="10" spans="1:17" x14ac:dyDescent="0.25">
      <c r="A10" s="75" t="s">
        <v>100</v>
      </c>
      <c r="B10" s="76"/>
      <c r="C10" s="76"/>
      <c r="D10" s="76"/>
      <c r="E10" s="87"/>
      <c r="F10" s="87"/>
      <c r="G10" s="89"/>
      <c r="H10" s="89"/>
      <c r="I10" s="42">
        <f t="shared" si="0"/>
        <v>0</v>
      </c>
      <c r="J10" s="39">
        <f t="shared" si="3"/>
        <v>0.45</v>
      </c>
      <c r="K10" s="42">
        <f t="shared" si="1"/>
        <v>0</v>
      </c>
      <c r="L10" s="42">
        <v>290</v>
      </c>
      <c r="M10" s="52">
        <f>33421+I10</f>
        <v>33421</v>
      </c>
      <c r="N10" s="50">
        <v>19000</v>
      </c>
      <c r="O10" s="35" t="s">
        <v>56</v>
      </c>
      <c r="P10" s="56" t="s">
        <v>58</v>
      </c>
    </row>
    <row r="11" spans="1:17" x14ac:dyDescent="0.25">
      <c r="A11" s="75" t="s">
        <v>101</v>
      </c>
      <c r="B11" s="76"/>
      <c r="C11" s="76"/>
      <c r="D11" s="76"/>
      <c r="E11" s="87"/>
      <c r="F11" s="87"/>
      <c r="G11" s="89"/>
      <c r="H11" s="89"/>
      <c r="I11" s="42">
        <f t="shared" si="0"/>
        <v>0</v>
      </c>
      <c r="J11" s="39">
        <f t="shared" si="2"/>
        <v>0.45</v>
      </c>
      <c r="K11" s="42">
        <f t="shared" si="1"/>
        <v>0</v>
      </c>
      <c r="L11" s="42">
        <v>302.5</v>
      </c>
      <c r="M11" s="53"/>
      <c r="N11" s="53"/>
      <c r="O11" s="35" t="s">
        <v>56</v>
      </c>
      <c r="P11" s="56" t="s">
        <v>65</v>
      </c>
    </row>
    <row r="12" spans="1:17" x14ac:dyDescent="0.25">
      <c r="A12" s="75" t="s">
        <v>102</v>
      </c>
      <c r="B12" s="76"/>
      <c r="C12" s="76"/>
      <c r="D12" s="76"/>
      <c r="E12" s="87"/>
      <c r="F12" s="87"/>
      <c r="G12" s="89"/>
      <c r="H12" s="89"/>
      <c r="I12" s="42">
        <f t="shared" si="0"/>
        <v>0</v>
      </c>
      <c r="J12" s="39">
        <f t="shared" si="2"/>
        <v>0.45</v>
      </c>
      <c r="K12" s="42">
        <f t="shared" si="1"/>
        <v>0</v>
      </c>
      <c r="L12" s="42">
        <v>307.91666666666703</v>
      </c>
      <c r="M12" s="53"/>
      <c r="N12" s="53"/>
    </row>
    <row r="13" spans="1:17" x14ac:dyDescent="0.25">
      <c r="A13" s="75" t="s">
        <v>102</v>
      </c>
      <c r="B13" s="76"/>
      <c r="C13" s="76"/>
      <c r="D13" s="76"/>
      <c r="E13" s="87"/>
      <c r="F13" s="87"/>
      <c r="G13" s="89"/>
      <c r="H13" s="89"/>
      <c r="I13" s="42">
        <f t="shared" si="0"/>
        <v>0</v>
      </c>
      <c r="J13" s="39">
        <f t="shared" si="2"/>
        <v>0.45</v>
      </c>
      <c r="K13" s="42">
        <f t="shared" si="1"/>
        <v>0</v>
      </c>
      <c r="L13" s="42">
        <v>275</v>
      </c>
      <c r="M13" s="53"/>
      <c r="N13" s="53"/>
    </row>
    <row r="14" spans="1:17" ht="15.75" thickBot="1" x14ac:dyDescent="0.3">
      <c r="A14" s="90" t="s">
        <v>102</v>
      </c>
      <c r="B14" s="83"/>
      <c r="C14" s="83"/>
      <c r="D14" s="83"/>
      <c r="E14" s="91"/>
      <c r="F14" s="91"/>
      <c r="G14" s="92"/>
      <c r="H14" s="92"/>
      <c r="I14" s="42">
        <f t="shared" si="0"/>
        <v>0</v>
      </c>
      <c r="J14" s="39">
        <f t="shared" si="2"/>
        <v>0.45</v>
      </c>
      <c r="K14" s="42">
        <f t="shared" si="1"/>
        <v>0</v>
      </c>
      <c r="L14" s="42">
        <v>275</v>
      </c>
      <c r="M14" s="40"/>
      <c r="N14" s="40"/>
      <c r="O14" s="35" t="s">
        <v>56</v>
      </c>
      <c r="P14" s="56" t="s">
        <v>59</v>
      </c>
    </row>
    <row r="16" spans="1:17" ht="15.75" thickBot="1" x14ac:dyDescent="0.3"/>
    <row r="17" spans="1:20" x14ac:dyDescent="0.25">
      <c r="A17" s="77" t="s">
        <v>107</v>
      </c>
      <c r="B17" s="78"/>
      <c r="C17" s="78"/>
      <c r="D17" s="78"/>
      <c r="E17" s="78"/>
      <c r="F17" s="78"/>
      <c r="G17" s="78"/>
      <c r="H17" s="79"/>
    </row>
    <row r="18" spans="1:20" ht="15.75" thickBot="1" x14ac:dyDescent="0.3">
      <c r="A18" s="80"/>
      <c r="B18" s="81"/>
      <c r="C18" s="81"/>
      <c r="D18" s="81"/>
      <c r="E18" s="81"/>
      <c r="F18" s="81"/>
      <c r="G18" s="81"/>
      <c r="H18" s="82"/>
    </row>
    <row r="19" spans="1:20" s="26" customFormat="1" ht="15.75" thickBot="1" x14ac:dyDescent="0.3">
      <c r="T19" s="57"/>
    </row>
    <row r="20" spans="1:20" s="26" customFormat="1" ht="27" thickBot="1" x14ac:dyDescent="0.45">
      <c r="A20" s="60" t="s">
        <v>105</v>
      </c>
      <c r="B20" s="59"/>
      <c r="C20" s="58"/>
      <c r="D20" s="73">
        <v>56000</v>
      </c>
      <c r="E20" s="74"/>
      <c r="T20" s="57"/>
    </row>
    <row r="21" spans="1:20" s="26" customFormat="1" x14ac:dyDescent="0.25">
      <c r="T21" s="57"/>
    </row>
    <row r="22" spans="1:20" s="26" customFormat="1" x14ac:dyDescent="0.25">
      <c r="T22" s="57"/>
    </row>
    <row r="23" spans="1:20" s="26" customFormat="1" x14ac:dyDescent="0.25">
      <c r="T23" s="57"/>
    </row>
    <row r="24" spans="1:20" s="26" customFormat="1" x14ac:dyDescent="0.25">
      <c r="T24" s="57"/>
    </row>
    <row r="25" spans="1:20" s="26" customFormat="1" x14ac:dyDescent="0.25">
      <c r="T25" s="57"/>
    </row>
    <row r="26" spans="1:20" s="26" customFormat="1" x14ac:dyDescent="0.25">
      <c r="T26" s="57"/>
    </row>
    <row r="27" spans="1:20" s="26" customFormat="1" x14ac:dyDescent="0.25">
      <c r="T27" s="57"/>
    </row>
    <row r="28" spans="1:20" s="26" customFormat="1" x14ac:dyDescent="0.25">
      <c r="T28" s="57"/>
    </row>
    <row r="29" spans="1:20" s="26" customFormat="1" x14ac:dyDescent="0.25">
      <c r="T29" s="57"/>
    </row>
    <row r="30" spans="1:20" s="26" customFormat="1" x14ac:dyDescent="0.25">
      <c r="T30" s="57"/>
    </row>
    <row r="31" spans="1:20" s="26" customFormat="1" x14ac:dyDescent="0.25">
      <c r="T31" s="57"/>
    </row>
    <row r="32" spans="1:20" s="26" customFormat="1" x14ac:dyDescent="0.25">
      <c r="T32" s="57"/>
    </row>
    <row r="33" spans="20:20" s="26" customFormat="1" x14ac:dyDescent="0.25">
      <c r="T33" s="57"/>
    </row>
    <row r="34" spans="20:20" s="26" customFormat="1" x14ac:dyDescent="0.25">
      <c r="T34" s="57"/>
    </row>
    <row r="35" spans="20:20" s="26" customFormat="1" x14ac:dyDescent="0.25">
      <c r="T35" s="57"/>
    </row>
    <row r="36" spans="20:20" s="26" customFormat="1" x14ac:dyDescent="0.25">
      <c r="T36" s="57"/>
    </row>
    <row r="37" spans="20:20" s="26" customFormat="1" x14ac:dyDescent="0.25">
      <c r="T37" s="57"/>
    </row>
    <row r="38" spans="20:20" s="26" customFormat="1" x14ac:dyDescent="0.25">
      <c r="T38" s="57"/>
    </row>
    <row r="39" spans="20:20" s="26" customFormat="1" x14ac:dyDescent="0.25">
      <c r="T39" s="57"/>
    </row>
    <row r="40" spans="20:20" s="26" customFormat="1" x14ac:dyDescent="0.25">
      <c r="T40" s="57"/>
    </row>
    <row r="41" spans="20:20" s="26" customFormat="1" x14ac:dyDescent="0.25">
      <c r="T41" s="57"/>
    </row>
    <row r="42" spans="20:20" s="26" customFormat="1" x14ac:dyDescent="0.25">
      <c r="T42" s="57"/>
    </row>
    <row r="43" spans="20:20" s="26" customFormat="1" x14ac:dyDescent="0.25">
      <c r="T43" s="57"/>
    </row>
    <row r="44" spans="20:20" s="26" customFormat="1" x14ac:dyDescent="0.25">
      <c r="T44" s="57"/>
    </row>
    <row r="45" spans="20:20" s="26" customFormat="1" x14ac:dyDescent="0.25">
      <c r="T45" s="57"/>
    </row>
    <row r="46" spans="20:20" s="26" customFormat="1" x14ac:dyDescent="0.25">
      <c r="T46" s="57"/>
    </row>
    <row r="47" spans="20:20" s="26" customFormat="1" x14ac:dyDescent="0.25">
      <c r="T47" s="57"/>
    </row>
    <row r="48" spans="20:20" s="26" customFormat="1" x14ac:dyDescent="0.25">
      <c r="T48" s="57"/>
    </row>
    <row r="49" spans="20:20" s="26" customFormat="1" x14ac:dyDescent="0.25">
      <c r="T49" s="57"/>
    </row>
    <row r="50" spans="20:20" s="26" customFormat="1" x14ac:dyDescent="0.25">
      <c r="T50" s="57"/>
    </row>
    <row r="51" spans="20:20" s="26" customFormat="1" x14ac:dyDescent="0.25">
      <c r="T51" s="57"/>
    </row>
    <row r="52" spans="20:20" s="26" customFormat="1" x14ac:dyDescent="0.25">
      <c r="T52" s="57"/>
    </row>
    <row r="53" spans="20:20" s="26" customFormat="1" x14ac:dyDescent="0.25">
      <c r="T53" s="57"/>
    </row>
    <row r="54" spans="20:20" s="26" customFormat="1" x14ac:dyDescent="0.25">
      <c r="T54" s="57"/>
    </row>
    <row r="55" spans="20:20" s="26" customFormat="1" x14ac:dyDescent="0.25">
      <c r="T55" s="57"/>
    </row>
    <row r="56" spans="20:20" s="26" customFormat="1" x14ac:dyDescent="0.25">
      <c r="T56" s="57"/>
    </row>
    <row r="57" spans="20:20" s="26" customFormat="1" x14ac:dyDescent="0.25">
      <c r="T57" s="57"/>
    </row>
    <row r="58" spans="20:20" s="26" customFormat="1" x14ac:dyDescent="0.25">
      <c r="T58" s="57"/>
    </row>
    <row r="59" spans="20:20" s="26" customFormat="1" x14ac:dyDescent="0.25">
      <c r="T59" s="57"/>
    </row>
    <row r="60" spans="20:20" s="26" customFormat="1" x14ac:dyDescent="0.25">
      <c r="T60" s="57"/>
    </row>
    <row r="61" spans="20:20" s="26" customFormat="1" x14ac:dyDescent="0.25">
      <c r="T61" s="57"/>
    </row>
    <row r="62" spans="20:20" s="26" customFormat="1" x14ac:dyDescent="0.25">
      <c r="T62" s="57"/>
    </row>
    <row r="63" spans="20:20" s="26" customFormat="1" x14ac:dyDescent="0.25">
      <c r="T63" s="57"/>
    </row>
    <row r="64" spans="20:20" s="26" customFormat="1" x14ac:dyDescent="0.25">
      <c r="T64" s="57"/>
    </row>
    <row r="65" spans="20:20" s="26" customFormat="1" x14ac:dyDescent="0.25">
      <c r="T65" s="57"/>
    </row>
    <row r="66" spans="20:20" s="26" customFormat="1" x14ac:dyDescent="0.25">
      <c r="T66" s="57"/>
    </row>
    <row r="67" spans="20:20" s="26" customFormat="1" x14ac:dyDescent="0.25">
      <c r="T67" s="57"/>
    </row>
    <row r="68" spans="20:20" s="26" customFormat="1" x14ac:dyDescent="0.25">
      <c r="T68" s="57"/>
    </row>
    <row r="69" spans="20:20" s="26" customFormat="1" x14ac:dyDescent="0.25">
      <c r="T69" s="57"/>
    </row>
    <row r="70" spans="20:20" s="26" customFormat="1" x14ac:dyDescent="0.25">
      <c r="T70" s="57"/>
    </row>
    <row r="71" spans="20:20" s="26" customFormat="1" x14ac:dyDescent="0.25">
      <c r="T71" s="57"/>
    </row>
    <row r="72" spans="20:20" s="26" customFormat="1" x14ac:dyDescent="0.25">
      <c r="T72" s="57"/>
    </row>
    <row r="73" spans="20:20" s="26" customFormat="1" x14ac:dyDescent="0.25">
      <c r="T73" s="57"/>
    </row>
    <row r="74" spans="20:20" s="26" customFormat="1" x14ac:dyDescent="0.25">
      <c r="T74" s="57"/>
    </row>
    <row r="75" spans="20:20" s="26" customFormat="1" x14ac:dyDescent="0.25">
      <c r="T75" s="57"/>
    </row>
    <row r="76" spans="20:20" s="26" customFormat="1" x14ac:dyDescent="0.25">
      <c r="T76" s="57"/>
    </row>
    <row r="77" spans="20:20" s="26" customFormat="1" x14ac:dyDescent="0.25">
      <c r="T77" s="57"/>
    </row>
    <row r="78" spans="20:20" s="26" customFormat="1" x14ac:dyDescent="0.25">
      <c r="T78" s="57"/>
    </row>
    <row r="79" spans="20:20" s="26" customFormat="1" x14ac:dyDescent="0.25">
      <c r="T79" s="57"/>
    </row>
    <row r="80" spans="20:20" s="26" customFormat="1" x14ac:dyDescent="0.25">
      <c r="T80" s="57"/>
    </row>
    <row r="81" spans="20:20" s="26" customFormat="1" x14ac:dyDescent="0.25">
      <c r="T81" s="57"/>
    </row>
    <row r="82" spans="20:20" s="26" customFormat="1" x14ac:dyDescent="0.25">
      <c r="T82" s="57"/>
    </row>
    <row r="83" spans="20:20" s="26" customFormat="1" x14ac:dyDescent="0.25">
      <c r="T83" s="57"/>
    </row>
    <row r="84" spans="20:20" s="26" customFormat="1" x14ac:dyDescent="0.25">
      <c r="T84" s="57"/>
    </row>
    <row r="85" spans="20:20" s="26" customFormat="1" x14ac:dyDescent="0.25">
      <c r="T85" s="57"/>
    </row>
    <row r="86" spans="20:20" s="26" customFormat="1" x14ac:dyDescent="0.25">
      <c r="T86" s="57"/>
    </row>
    <row r="87" spans="20:20" s="26" customFormat="1" x14ac:dyDescent="0.25">
      <c r="T87" s="57"/>
    </row>
    <row r="88" spans="20:20" s="26" customFormat="1" x14ac:dyDescent="0.25">
      <c r="T88" s="57"/>
    </row>
    <row r="89" spans="20:20" s="26" customFormat="1" x14ac:dyDescent="0.25">
      <c r="T89" s="57"/>
    </row>
    <row r="90" spans="20:20" s="26" customFormat="1" x14ac:dyDescent="0.25">
      <c r="T90" s="57"/>
    </row>
    <row r="91" spans="20:20" s="26" customFormat="1" x14ac:dyDescent="0.25">
      <c r="T91" s="57"/>
    </row>
    <row r="92" spans="20:20" s="26" customFormat="1" x14ac:dyDescent="0.25">
      <c r="T92" s="57"/>
    </row>
    <row r="93" spans="20:20" s="26" customFormat="1" x14ac:dyDescent="0.25">
      <c r="T93" s="57"/>
    </row>
    <row r="94" spans="20:20" s="26" customFormat="1" x14ac:dyDescent="0.25">
      <c r="T94" s="57"/>
    </row>
    <row r="95" spans="20:20" s="26" customFormat="1" x14ac:dyDescent="0.25">
      <c r="T95" s="57"/>
    </row>
    <row r="96" spans="20:20" s="26" customFormat="1" x14ac:dyDescent="0.25">
      <c r="T96" s="57"/>
    </row>
    <row r="97" spans="20:20" s="26" customFormat="1" x14ac:dyDescent="0.25">
      <c r="T97" s="57"/>
    </row>
    <row r="98" spans="20:20" s="26" customFormat="1" x14ac:dyDescent="0.25">
      <c r="T98" s="57"/>
    </row>
    <row r="99" spans="20:20" s="26" customFormat="1" x14ac:dyDescent="0.25">
      <c r="T99" s="57"/>
    </row>
    <row r="100" spans="20:20" s="26" customFormat="1" x14ac:dyDescent="0.25">
      <c r="T100" s="57"/>
    </row>
  </sheetData>
  <mergeCells count="55">
    <mergeCell ref="E14:F14"/>
    <mergeCell ref="G14:H14"/>
    <mergeCell ref="G9:H9"/>
    <mergeCell ref="G10:H10"/>
    <mergeCell ref="G11:H11"/>
    <mergeCell ref="G12:H12"/>
    <mergeCell ref="G13:H13"/>
    <mergeCell ref="E9:F9"/>
    <mergeCell ref="E10:F10"/>
    <mergeCell ref="E11:F11"/>
    <mergeCell ref="E12:F12"/>
    <mergeCell ref="E13:F13"/>
    <mergeCell ref="G3:H3"/>
    <mergeCell ref="G5:H5"/>
    <mergeCell ref="G6:H6"/>
    <mergeCell ref="G7:H7"/>
    <mergeCell ref="G8:H8"/>
    <mergeCell ref="G4:H4"/>
    <mergeCell ref="E3:F3"/>
    <mergeCell ref="E5:F5"/>
    <mergeCell ref="E6:F6"/>
    <mergeCell ref="E7:F7"/>
    <mergeCell ref="E8:F8"/>
    <mergeCell ref="E4:F4"/>
    <mergeCell ref="C3:D3"/>
    <mergeCell ref="C5:D5"/>
    <mergeCell ref="C6:D6"/>
    <mergeCell ref="C7:D7"/>
    <mergeCell ref="A4:B4"/>
    <mergeCell ref="C4:D4"/>
    <mergeCell ref="A3:B3"/>
    <mergeCell ref="A5:B5"/>
    <mergeCell ref="A6:B6"/>
    <mergeCell ref="A7:B7"/>
    <mergeCell ref="A1:H1"/>
    <mergeCell ref="A2:B2"/>
    <mergeCell ref="C2:D2"/>
    <mergeCell ref="E2:F2"/>
    <mergeCell ref="G2:H2"/>
    <mergeCell ref="D20:E20"/>
    <mergeCell ref="A9:B9"/>
    <mergeCell ref="A8:B8"/>
    <mergeCell ref="C8:D8"/>
    <mergeCell ref="C10:D10"/>
    <mergeCell ref="C11:D11"/>
    <mergeCell ref="C12:D12"/>
    <mergeCell ref="C13:D13"/>
    <mergeCell ref="A10:B10"/>
    <mergeCell ref="A11:B11"/>
    <mergeCell ref="A12:B12"/>
    <mergeCell ref="A13:B13"/>
    <mergeCell ref="A17:H18"/>
    <mergeCell ref="C14:D14"/>
    <mergeCell ref="A14:B14"/>
    <mergeCell ref="C9:D9"/>
  </mergeCells>
  <hyperlinks>
    <hyperlink ref="P6" r:id="rId1" xr:uid="{00000000-0004-0000-0000-000000000000}"/>
    <hyperlink ref="P10" r:id="rId2" xr:uid="{00000000-0004-0000-0000-000001000000}"/>
    <hyperlink ref="P14" r:id="rId3" xr:uid="{00000000-0004-0000-0000-000002000000}"/>
    <hyperlink ref="P5" r:id="rId4" xr:uid="{00000000-0004-0000-0000-000003000000}"/>
    <hyperlink ref="P3" r:id="rId5" xr:uid="{00000000-0004-0000-0000-000004000000}"/>
    <hyperlink ref="P4" r:id="rId6" xr:uid="{00000000-0004-0000-0000-000005000000}"/>
    <hyperlink ref="P8" r:id="rId7" xr:uid="{00000000-0004-0000-0000-000006000000}"/>
    <hyperlink ref="P7" r:id="rId8" xr:uid="{00000000-0004-0000-0000-000007000000}"/>
    <hyperlink ref="P11" r:id="rId9" xr:uid="{00000000-0004-0000-0000-000008000000}"/>
  </hyperlinks>
  <pageMargins left="0.7" right="0.7" top="0.78740157499999996" bottom="0.78740157499999996" header="0.3" footer="0.3"/>
  <pageSetup paperSize="9"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U67"/>
  <sheetViews>
    <sheetView tabSelected="1" zoomScale="80" zoomScaleNormal="80" workbookViewId="0">
      <selection activeCell="W33" sqref="W33"/>
    </sheetView>
  </sheetViews>
  <sheetFormatPr baseColWidth="10" defaultRowHeight="15" outlineLevelCol="1" x14ac:dyDescent="0.25"/>
  <cols>
    <col min="1" max="1" width="3.7109375" style="26" customWidth="1"/>
    <col min="8" max="8" width="5.28515625" customWidth="1"/>
    <col min="10" max="10" width="5.140625" customWidth="1"/>
    <col min="11" max="11" width="10.140625" customWidth="1"/>
    <col min="12" max="12" width="3.28515625" style="26" customWidth="1"/>
    <col min="13" max="13" width="0" hidden="1" customWidth="1"/>
    <col min="17" max="20" width="10.85546875" hidden="1" customWidth="1" outlineLevel="1"/>
    <col min="21" max="21" width="10.85546875" collapsed="1"/>
  </cols>
  <sheetData>
    <row r="1" spans="2:17" ht="23.25" x14ac:dyDescent="0.25">
      <c r="B1" s="94" t="s">
        <v>115</v>
      </c>
      <c r="C1" s="95"/>
      <c r="D1" s="95"/>
      <c r="E1" s="95"/>
      <c r="F1" s="95"/>
      <c r="G1" s="95"/>
      <c r="H1" s="95"/>
      <c r="I1" s="95"/>
      <c r="J1" s="95"/>
      <c r="K1" s="95"/>
      <c r="L1" s="29"/>
    </row>
    <row r="2" spans="2:17" ht="15.75" thickBot="1" x14ac:dyDescent="0.3">
      <c r="B2" s="30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7" x14ac:dyDescent="0.25">
      <c r="B3" s="105" t="s">
        <v>55</v>
      </c>
      <c r="C3" s="106"/>
      <c r="D3" s="107"/>
      <c r="E3" s="111" t="s">
        <v>66</v>
      </c>
      <c r="F3" s="112"/>
      <c r="G3" s="113"/>
      <c r="H3" s="117" t="s">
        <v>14</v>
      </c>
      <c r="I3" s="118"/>
      <c r="J3" s="118"/>
      <c r="K3" s="119"/>
      <c r="L3" s="32"/>
    </row>
    <row r="4" spans="2:17" x14ac:dyDescent="0.25">
      <c r="B4" s="108"/>
      <c r="C4" s="109"/>
      <c r="D4" s="110"/>
      <c r="E4" s="114"/>
      <c r="F4" s="115"/>
      <c r="G4" s="116"/>
      <c r="H4" s="120"/>
      <c r="I4" s="121"/>
      <c r="J4" s="121"/>
      <c r="K4" s="122"/>
      <c r="L4" s="32"/>
    </row>
    <row r="5" spans="2:17" x14ac:dyDescent="0.25">
      <c r="B5" s="123" t="s">
        <v>67</v>
      </c>
      <c r="C5" s="124"/>
      <c r="D5" s="124"/>
      <c r="E5" s="124"/>
      <c r="F5" s="124"/>
      <c r="G5" s="125"/>
      <c r="H5" s="129" t="s">
        <v>68</v>
      </c>
      <c r="I5" s="130"/>
      <c r="J5" s="130"/>
      <c r="K5" s="131"/>
      <c r="L5" s="32"/>
    </row>
    <row r="6" spans="2:17" ht="15.75" thickBot="1" x14ac:dyDescent="0.3">
      <c r="B6" s="126"/>
      <c r="C6" s="127"/>
      <c r="D6" s="127"/>
      <c r="E6" s="127"/>
      <c r="F6" s="127"/>
      <c r="G6" s="128"/>
      <c r="H6" s="132"/>
      <c r="I6" s="133"/>
      <c r="J6" s="133"/>
      <c r="K6" s="134"/>
      <c r="L6" s="32"/>
    </row>
    <row r="7" spans="2:17" x14ac:dyDescent="0.25">
      <c r="B7" s="135" t="s">
        <v>15</v>
      </c>
      <c r="C7" s="136"/>
      <c r="D7" s="137"/>
      <c r="E7" s="141" t="s">
        <v>16</v>
      </c>
      <c r="F7" s="136"/>
      <c r="G7" s="142"/>
      <c r="H7" s="205" t="s">
        <v>42</v>
      </c>
      <c r="I7" s="206"/>
      <c r="J7" s="206"/>
      <c r="K7" s="207"/>
      <c r="L7" s="32"/>
    </row>
    <row r="8" spans="2:17" x14ac:dyDescent="0.25">
      <c r="B8" s="138"/>
      <c r="C8" s="139"/>
      <c r="D8" s="140"/>
      <c r="E8" s="143"/>
      <c r="F8" s="139"/>
      <c r="G8" s="144"/>
      <c r="H8" s="208"/>
      <c r="I8" s="209"/>
      <c r="J8" s="209"/>
      <c r="K8" s="210"/>
      <c r="L8" s="32"/>
    </row>
    <row r="9" spans="2:17" ht="18" customHeight="1" x14ac:dyDescent="0.25">
      <c r="B9" s="145" t="s">
        <v>17</v>
      </c>
      <c r="C9" s="146"/>
      <c r="D9" s="27" t="s">
        <v>19</v>
      </c>
      <c r="E9" s="147" t="s">
        <v>18</v>
      </c>
      <c r="F9" s="146"/>
      <c r="G9" s="28" t="s">
        <v>19</v>
      </c>
      <c r="H9" s="208"/>
      <c r="I9" s="209"/>
      <c r="J9" s="209"/>
      <c r="K9" s="210"/>
      <c r="L9" s="32"/>
      <c r="N9" s="38"/>
      <c r="O9" s="38"/>
      <c r="P9" s="38"/>
      <c r="Q9" s="38"/>
    </row>
    <row r="10" spans="2:17" x14ac:dyDescent="0.25">
      <c r="B10" s="96" t="s">
        <v>69</v>
      </c>
      <c r="C10" s="97"/>
      <c r="D10" s="103">
        <v>0</v>
      </c>
      <c r="E10" s="148" t="s">
        <v>74</v>
      </c>
      <c r="F10" s="97"/>
      <c r="G10" s="150">
        <v>0</v>
      </c>
      <c r="H10" s="208"/>
      <c r="I10" s="209"/>
      <c r="J10" s="209"/>
      <c r="K10" s="210"/>
      <c r="L10" s="32"/>
      <c r="N10" s="38"/>
      <c r="O10" s="38"/>
      <c r="P10" s="38"/>
      <c r="Q10" s="38"/>
    </row>
    <row r="11" spans="2:17" x14ac:dyDescent="0.25">
      <c r="B11" s="98"/>
      <c r="C11" s="99"/>
      <c r="D11" s="104"/>
      <c r="E11" s="149"/>
      <c r="F11" s="99"/>
      <c r="G11" s="151"/>
      <c r="H11" s="208"/>
      <c r="I11" s="209"/>
      <c r="J11" s="209"/>
      <c r="K11" s="210"/>
      <c r="L11" s="32"/>
      <c r="N11" s="38"/>
      <c r="O11" s="38"/>
      <c r="P11" s="38"/>
      <c r="Q11" s="38"/>
    </row>
    <row r="12" spans="2:17" ht="14.45" customHeight="1" x14ac:dyDescent="0.25">
      <c r="B12" s="96" t="s">
        <v>70</v>
      </c>
      <c r="C12" s="97"/>
      <c r="D12" s="103">
        <v>0</v>
      </c>
      <c r="E12" s="148" t="s">
        <v>117</v>
      </c>
      <c r="F12" s="97"/>
      <c r="G12" s="150">
        <v>0</v>
      </c>
      <c r="H12" s="208"/>
      <c r="I12" s="209"/>
      <c r="J12" s="209"/>
      <c r="K12" s="210"/>
      <c r="L12" s="32"/>
      <c r="N12" s="38"/>
      <c r="O12" s="38"/>
      <c r="P12" s="38"/>
      <c r="Q12" s="38"/>
    </row>
    <row r="13" spans="2:17" x14ac:dyDescent="0.25">
      <c r="B13" s="98"/>
      <c r="C13" s="99"/>
      <c r="D13" s="104"/>
      <c r="E13" s="149"/>
      <c r="F13" s="99"/>
      <c r="G13" s="151"/>
      <c r="H13" s="208"/>
      <c r="I13" s="209"/>
      <c r="J13" s="209"/>
      <c r="K13" s="210"/>
      <c r="L13" s="32"/>
      <c r="N13" s="38"/>
      <c r="O13" s="38"/>
      <c r="P13" s="38"/>
      <c r="Q13" s="38"/>
    </row>
    <row r="14" spans="2:17" x14ac:dyDescent="0.25">
      <c r="B14" s="100" t="s">
        <v>71</v>
      </c>
      <c r="C14" s="97"/>
      <c r="D14" s="103">
        <v>0</v>
      </c>
      <c r="E14" s="148" t="s">
        <v>103</v>
      </c>
      <c r="F14" s="97"/>
      <c r="G14" s="150">
        <v>0</v>
      </c>
      <c r="H14" s="208"/>
      <c r="I14" s="209"/>
      <c r="J14" s="209"/>
      <c r="K14" s="210"/>
      <c r="L14" s="32"/>
      <c r="N14" s="55"/>
      <c r="O14" s="38"/>
      <c r="P14" s="38"/>
      <c r="Q14" s="38"/>
    </row>
    <row r="15" spans="2:17" x14ac:dyDescent="0.25">
      <c r="B15" s="98"/>
      <c r="C15" s="99"/>
      <c r="D15" s="104"/>
      <c r="E15" s="149"/>
      <c r="F15" s="99"/>
      <c r="G15" s="151"/>
      <c r="H15" s="208"/>
      <c r="I15" s="209"/>
      <c r="J15" s="209"/>
      <c r="K15" s="210"/>
      <c r="L15" s="32"/>
      <c r="N15" s="38"/>
      <c r="O15" s="38"/>
      <c r="P15" s="38"/>
      <c r="Q15" s="38"/>
    </row>
    <row r="16" spans="2:17" x14ac:dyDescent="0.25">
      <c r="B16" s="96" t="s">
        <v>73</v>
      </c>
      <c r="C16" s="97"/>
      <c r="D16" s="103">
        <v>0</v>
      </c>
      <c r="E16" s="152" t="s">
        <v>116</v>
      </c>
      <c r="F16" s="97"/>
      <c r="G16" s="150">
        <v>0</v>
      </c>
      <c r="H16" s="208"/>
      <c r="I16" s="209"/>
      <c r="J16" s="209"/>
      <c r="K16" s="210"/>
      <c r="L16" s="32"/>
      <c r="N16" s="38"/>
      <c r="O16" s="38"/>
      <c r="P16" s="38"/>
      <c r="Q16" s="38"/>
    </row>
    <row r="17" spans="2:20" x14ac:dyDescent="0.25">
      <c r="B17" s="98"/>
      <c r="C17" s="99"/>
      <c r="D17" s="104"/>
      <c r="E17" s="149"/>
      <c r="F17" s="99"/>
      <c r="G17" s="151"/>
      <c r="H17" s="208"/>
      <c r="I17" s="209"/>
      <c r="J17" s="209"/>
      <c r="K17" s="210"/>
      <c r="L17" s="32"/>
      <c r="N17" s="38"/>
      <c r="O17" s="38"/>
      <c r="P17" s="38"/>
      <c r="Q17" s="38"/>
    </row>
    <row r="18" spans="2:20" x14ac:dyDescent="0.25">
      <c r="B18" s="96" t="s">
        <v>118</v>
      </c>
      <c r="C18" s="97"/>
      <c r="D18" s="103">
        <v>0</v>
      </c>
      <c r="E18" s="152" t="s">
        <v>75</v>
      </c>
      <c r="F18" s="97"/>
      <c r="G18" s="150">
        <v>0</v>
      </c>
      <c r="H18" s="208"/>
      <c r="I18" s="209"/>
      <c r="J18" s="209"/>
      <c r="K18" s="210"/>
      <c r="L18" s="32"/>
      <c r="N18" s="38"/>
      <c r="O18" s="38"/>
      <c r="P18" s="38"/>
      <c r="Q18" s="38"/>
    </row>
    <row r="19" spans="2:20" x14ac:dyDescent="0.25">
      <c r="B19" s="101"/>
      <c r="C19" s="102"/>
      <c r="D19" s="177"/>
      <c r="E19" s="153"/>
      <c r="F19" s="102"/>
      <c r="G19" s="154"/>
      <c r="H19" s="208"/>
      <c r="I19" s="209"/>
      <c r="J19" s="209"/>
      <c r="K19" s="210"/>
      <c r="L19" s="32"/>
    </row>
    <row r="20" spans="2:20" x14ac:dyDescent="0.25">
      <c r="B20" s="155" t="s">
        <v>20</v>
      </c>
      <c r="C20" s="156"/>
      <c r="D20" s="159">
        <f>SUM(D10:D19)</f>
        <v>0</v>
      </c>
      <c r="E20" s="161" t="s">
        <v>21</v>
      </c>
      <c r="F20" s="156"/>
      <c r="G20" s="163">
        <f>SUM(G10:G19)</f>
        <v>0</v>
      </c>
      <c r="H20" s="208"/>
      <c r="I20" s="209"/>
      <c r="J20" s="209"/>
      <c r="K20" s="210"/>
      <c r="L20" s="32"/>
      <c r="Q20">
        <f>Auswertung!D20</f>
        <v>56000</v>
      </c>
      <c r="S20" s="1">
        <f>IF(Q21&lt;0,2.8,0)</f>
        <v>2.8</v>
      </c>
    </row>
    <row r="21" spans="2:20" ht="15.75" thickBot="1" x14ac:dyDescent="0.3">
      <c r="B21" s="157"/>
      <c r="C21" s="158"/>
      <c r="D21" s="160"/>
      <c r="E21" s="162"/>
      <c r="F21" s="158"/>
      <c r="G21" s="164"/>
      <c r="H21" s="208"/>
      <c r="I21" s="209"/>
      <c r="J21" s="209"/>
      <c r="K21" s="210"/>
      <c r="L21" s="32"/>
      <c r="Q21">
        <f>E32-Q20</f>
        <v>-10000</v>
      </c>
      <c r="S21" s="1">
        <f>IF(AND(Q21&gt;1,Q21&lt;1000),2.5,0.8)</f>
        <v>0.8</v>
      </c>
    </row>
    <row r="22" spans="2:20" x14ac:dyDescent="0.25">
      <c r="B22" s="165" t="s">
        <v>22</v>
      </c>
      <c r="C22" s="166"/>
      <c r="D22" s="167"/>
      <c r="E22" s="171">
        <v>46000</v>
      </c>
      <c r="F22" s="172"/>
      <c r="G22" s="173"/>
      <c r="H22" s="208"/>
      <c r="I22" s="209"/>
      <c r="J22" s="209"/>
      <c r="K22" s="210"/>
      <c r="L22" s="32"/>
      <c r="S22">
        <f>SUM(S20:S21)</f>
        <v>3.5999999999999996</v>
      </c>
    </row>
    <row r="23" spans="2:20" x14ac:dyDescent="0.25">
      <c r="B23" s="168"/>
      <c r="C23" s="169"/>
      <c r="D23" s="170"/>
      <c r="E23" s="174"/>
      <c r="F23" s="175"/>
      <c r="G23" s="176"/>
      <c r="H23" s="208"/>
      <c r="I23" s="209"/>
      <c r="J23" s="209"/>
      <c r="K23" s="210"/>
      <c r="L23" s="32"/>
    </row>
    <row r="24" spans="2:20" x14ac:dyDescent="0.25">
      <c r="B24" s="187" t="s">
        <v>23</v>
      </c>
      <c r="C24" s="188"/>
      <c r="D24" s="189"/>
      <c r="E24" s="180">
        <f>D20</f>
        <v>0</v>
      </c>
      <c r="F24" s="181"/>
      <c r="G24" s="182"/>
      <c r="H24" s="208"/>
      <c r="I24" s="209"/>
      <c r="J24" s="209"/>
      <c r="K24" s="210"/>
      <c r="L24" s="32"/>
    </row>
    <row r="25" spans="2:20" x14ac:dyDescent="0.25">
      <c r="B25" s="168"/>
      <c r="C25" s="169"/>
      <c r="D25" s="170"/>
      <c r="E25" s="174"/>
      <c r="F25" s="175"/>
      <c r="G25" s="176"/>
      <c r="H25" s="208"/>
      <c r="I25" s="209"/>
      <c r="J25" s="209"/>
      <c r="K25" s="210"/>
      <c r="L25" s="32"/>
      <c r="S25">
        <f>S22*K61</f>
        <v>308.12400000000008</v>
      </c>
      <c r="T25">
        <f>S25/2</f>
        <v>154.06200000000004</v>
      </c>
    </row>
    <row r="26" spans="2:20" x14ac:dyDescent="0.25">
      <c r="B26" s="187" t="s">
        <v>24</v>
      </c>
      <c r="C26" s="188"/>
      <c r="D26" s="189"/>
      <c r="E26" s="180">
        <f>G20</f>
        <v>0</v>
      </c>
      <c r="F26" s="181"/>
      <c r="G26" s="182"/>
      <c r="H26" s="208"/>
      <c r="I26" s="209"/>
      <c r="J26" s="209"/>
      <c r="K26" s="210"/>
      <c r="L26" s="32"/>
      <c r="T26">
        <f>T25+K61</f>
        <v>239.65200000000007</v>
      </c>
    </row>
    <row r="27" spans="2:20" x14ac:dyDescent="0.25">
      <c r="B27" s="168"/>
      <c r="C27" s="169"/>
      <c r="D27" s="170"/>
      <c r="E27" s="174"/>
      <c r="F27" s="175"/>
      <c r="G27" s="176"/>
      <c r="H27" s="208"/>
      <c r="I27" s="209"/>
      <c r="J27" s="209"/>
      <c r="K27" s="210"/>
      <c r="L27" s="32"/>
    </row>
    <row r="28" spans="2:20" x14ac:dyDescent="0.25">
      <c r="B28" s="187" t="s">
        <v>44</v>
      </c>
      <c r="C28" s="188"/>
      <c r="D28" s="189"/>
      <c r="E28" s="180">
        <v>0</v>
      </c>
      <c r="F28" s="181"/>
      <c r="G28" s="182"/>
      <c r="H28" s="208"/>
      <c r="I28" s="209"/>
      <c r="J28" s="209"/>
      <c r="K28" s="210"/>
      <c r="L28" s="32"/>
      <c r="Q28" s="35"/>
    </row>
    <row r="29" spans="2:20" ht="15.75" thickBot="1" x14ac:dyDescent="0.3">
      <c r="B29" s="168"/>
      <c r="C29" s="169"/>
      <c r="D29" s="170"/>
      <c r="E29" s="174"/>
      <c r="F29" s="175"/>
      <c r="G29" s="176"/>
      <c r="H29" s="211"/>
      <c r="I29" s="212"/>
      <c r="J29" s="212"/>
      <c r="K29" s="213"/>
      <c r="L29" s="32"/>
      <c r="Q29" s="35"/>
      <c r="R29" s="35"/>
    </row>
    <row r="30" spans="2:20" x14ac:dyDescent="0.25">
      <c r="B30" s="187" t="s">
        <v>104</v>
      </c>
      <c r="C30" s="188"/>
      <c r="D30" s="189"/>
      <c r="E30" s="180">
        <v>0</v>
      </c>
      <c r="F30" s="181"/>
      <c r="G30" s="181"/>
      <c r="H30" s="197" t="s">
        <v>40</v>
      </c>
      <c r="I30" s="198" t="s">
        <v>39</v>
      </c>
      <c r="J30" s="199"/>
      <c r="K30" s="197" t="s">
        <v>41</v>
      </c>
      <c r="L30" s="32"/>
    </row>
    <row r="31" spans="2:20" x14ac:dyDescent="0.25">
      <c r="B31" s="168"/>
      <c r="C31" s="169"/>
      <c r="D31" s="170"/>
      <c r="E31" s="174"/>
      <c r="F31" s="175"/>
      <c r="G31" s="175"/>
      <c r="H31" s="197"/>
      <c r="I31" s="200"/>
      <c r="J31" s="199"/>
      <c r="K31" s="197"/>
      <c r="L31" s="32"/>
    </row>
    <row r="32" spans="2:20" x14ac:dyDescent="0.25">
      <c r="B32" s="187" t="s">
        <v>25</v>
      </c>
      <c r="C32" s="188"/>
      <c r="D32" s="189"/>
      <c r="E32" s="245">
        <f>SUM(E22:G31)</f>
        <v>46000</v>
      </c>
      <c r="F32" s="246"/>
      <c r="G32" s="247"/>
      <c r="H32" s="197"/>
      <c r="I32" s="200"/>
      <c r="J32" s="199"/>
      <c r="K32" s="197"/>
      <c r="L32" s="32"/>
    </row>
    <row r="33" spans="2:13" x14ac:dyDescent="0.25">
      <c r="B33" s="168"/>
      <c r="C33" s="169"/>
      <c r="D33" s="170"/>
      <c r="E33" s="185"/>
      <c r="F33" s="186"/>
      <c r="G33" s="248"/>
      <c r="H33" s="197"/>
      <c r="I33" s="200"/>
      <c r="J33" s="199"/>
      <c r="K33" s="197"/>
      <c r="L33" s="32"/>
    </row>
    <row r="34" spans="2:13" x14ac:dyDescent="0.25">
      <c r="B34" s="187" t="s">
        <v>26</v>
      </c>
      <c r="C34" s="188"/>
      <c r="D34" s="189"/>
      <c r="E34" s="183">
        <v>0</v>
      </c>
      <c r="F34" s="184"/>
      <c r="G34" s="184"/>
      <c r="H34" s="197"/>
      <c r="I34" s="200"/>
      <c r="J34" s="199"/>
      <c r="K34" s="197"/>
      <c r="L34" s="32"/>
    </row>
    <row r="35" spans="2:13" ht="15.75" thickBot="1" x14ac:dyDescent="0.3">
      <c r="B35" s="190"/>
      <c r="C35" s="191"/>
      <c r="D35" s="192"/>
      <c r="E35" s="185"/>
      <c r="F35" s="186"/>
      <c r="G35" s="186"/>
      <c r="H35" s="197"/>
      <c r="I35" s="200"/>
      <c r="J35" s="199"/>
      <c r="K35" s="197"/>
      <c r="L35" s="32"/>
    </row>
    <row r="36" spans="2:13" ht="22.5" customHeight="1" thickBot="1" x14ac:dyDescent="0.3">
      <c r="B36" s="195" t="s">
        <v>38</v>
      </c>
      <c r="C36" s="196"/>
      <c r="D36" s="196"/>
      <c r="E36" s="196"/>
      <c r="F36" s="196"/>
      <c r="G36" s="196"/>
      <c r="H36" s="197"/>
      <c r="I36" s="200"/>
      <c r="J36" s="199"/>
      <c r="K36" s="197"/>
      <c r="L36" s="32"/>
    </row>
    <row r="37" spans="2:13" ht="17.100000000000001" customHeight="1" x14ac:dyDescent="0.25">
      <c r="B37" s="203" t="s">
        <v>76</v>
      </c>
      <c r="C37" s="204"/>
      <c r="D37" s="204"/>
      <c r="E37" s="204"/>
      <c r="F37" s="204"/>
      <c r="G37" s="204"/>
      <c r="H37" s="63">
        <v>0.02</v>
      </c>
      <c r="I37" s="93">
        <v>4</v>
      </c>
      <c r="J37" s="93"/>
      <c r="K37" s="67">
        <f>I37+M37</f>
        <v>4.08</v>
      </c>
      <c r="L37" s="32"/>
      <c r="M37">
        <f>H37*I37</f>
        <v>0.08</v>
      </c>
    </row>
    <row r="38" spans="2:13" ht="17.100000000000001" customHeight="1" x14ac:dyDescent="0.25">
      <c r="B38" s="178" t="s">
        <v>110</v>
      </c>
      <c r="C38" s="179"/>
      <c r="D38" s="179"/>
      <c r="E38" s="179"/>
      <c r="F38" s="179"/>
      <c r="G38" s="179"/>
      <c r="H38" s="64">
        <v>0.02</v>
      </c>
      <c r="I38" s="93">
        <v>5</v>
      </c>
      <c r="J38" s="93"/>
      <c r="K38" s="67">
        <f t="shared" ref="K38:K60" si="0">I38+M38</f>
        <v>5.0999999999999996</v>
      </c>
      <c r="L38" s="32"/>
      <c r="M38">
        <f t="shared" ref="M38:M60" si="1">H38*I38</f>
        <v>0.1</v>
      </c>
    </row>
    <row r="39" spans="2:13" ht="17.100000000000001" customHeight="1" x14ac:dyDescent="0.25">
      <c r="B39" s="178" t="s">
        <v>108</v>
      </c>
      <c r="C39" s="179"/>
      <c r="D39" s="179"/>
      <c r="E39" s="179"/>
      <c r="F39" s="179"/>
      <c r="G39" s="179"/>
      <c r="H39" s="64">
        <v>0.1</v>
      </c>
      <c r="I39" s="93">
        <v>5</v>
      </c>
      <c r="J39" s="93"/>
      <c r="K39" s="67">
        <f t="shared" si="0"/>
        <v>5.5</v>
      </c>
      <c r="L39" s="32"/>
      <c r="M39">
        <f t="shared" si="1"/>
        <v>0.5</v>
      </c>
    </row>
    <row r="40" spans="2:13" x14ac:dyDescent="0.25">
      <c r="B40" s="178" t="s">
        <v>77</v>
      </c>
      <c r="C40" s="179"/>
      <c r="D40" s="179"/>
      <c r="E40" s="179"/>
      <c r="F40" s="179"/>
      <c r="G40" s="179"/>
      <c r="H40" s="65">
        <v>0.06</v>
      </c>
      <c r="I40" s="93">
        <v>4</v>
      </c>
      <c r="J40" s="93"/>
      <c r="K40" s="67">
        <f t="shared" si="0"/>
        <v>4.24</v>
      </c>
      <c r="L40" s="32"/>
      <c r="M40">
        <f t="shared" si="1"/>
        <v>0.24</v>
      </c>
    </row>
    <row r="41" spans="2:13" x14ac:dyDescent="0.25">
      <c r="B41" s="178" t="s">
        <v>78</v>
      </c>
      <c r="C41" s="179"/>
      <c r="D41" s="179"/>
      <c r="E41" s="179"/>
      <c r="F41" s="179"/>
      <c r="G41" s="179"/>
      <c r="H41" s="65">
        <v>0.02</v>
      </c>
      <c r="I41" s="93">
        <v>3</v>
      </c>
      <c r="J41" s="93"/>
      <c r="K41" s="67">
        <f t="shared" si="0"/>
        <v>3.06</v>
      </c>
      <c r="L41" s="32"/>
      <c r="M41">
        <f t="shared" si="1"/>
        <v>0.06</v>
      </c>
    </row>
    <row r="42" spans="2:13" x14ac:dyDescent="0.25">
      <c r="B42" s="178" t="s">
        <v>79</v>
      </c>
      <c r="C42" s="179"/>
      <c r="D42" s="179"/>
      <c r="E42" s="179"/>
      <c r="F42" s="179"/>
      <c r="G42" s="179"/>
      <c r="H42" s="65">
        <v>0.02</v>
      </c>
      <c r="I42" s="93">
        <v>2</v>
      </c>
      <c r="J42" s="93"/>
      <c r="K42" s="67">
        <f t="shared" si="0"/>
        <v>2.04</v>
      </c>
      <c r="L42" s="32"/>
      <c r="M42">
        <f t="shared" si="1"/>
        <v>0.04</v>
      </c>
    </row>
    <row r="43" spans="2:13" x14ac:dyDescent="0.25">
      <c r="B43" s="178" t="s">
        <v>28</v>
      </c>
      <c r="C43" s="179"/>
      <c r="D43" s="179"/>
      <c r="E43" s="179"/>
      <c r="F43" s="179"/>
      <c r="G43" s="179"/>
      <c r="H43" s="65">
        <v>0.02</v>
      </c>
      <c r="I43" s="93">
        <v>4</v>
      </c>
      <c r="J43" s="93"/>
      <c r="K43" s="67">
        <f t="shared" si="0"/>
        <v>4.08</v>
      </c>
      <c r="L43" s="32"/>
      <c r="M43">
        <f t="shared" si="1"/>
        <v>0.08</v>
      </c>
    </row>
    <row r="44" spans="2:13" x14ac:dyDescent="0.25">
      <c r="B44" s="178" t="s">
        <v>29</v>
      </c>
      <c r="C44" s="179"/>
      <c r="D44" s="179"/>
      <c r="E44" s="179"/>
      <c r="F44" s="179"/>
      <c r="G44" s="179"/>
      <c r="H44" s="65">
        <v>0.02</v>
      </c>
      <c r="I44" s="93">
        <v>4</v>
      </c>
      <c r="J44" s="93"/>
      <c r="K44" s="67">
        <f t="shared" si="0"/>
        <v>4.08</v>
      </c>
      <c r="L44" s="32"/>
      <c r="M44">
        <f t="shared" si="1"/>
        <v>0.08</v>
      </c>
    </row>
    <row r="45" spans="2:13" x14ac:dyDescent="0.25">
      <c r="B45" s="178" t="s">
        <v>30</v>
      </c>
      <c r="C45" s="179"/>
      <c r="D45" s="179"/>
      <c r="E45" s="179"/>
      <c r="F45" s="179"/>
      <c r="G45" s="179"/>
      <c r="H45" s="65">
        <v>0.04</v>
      </c>
      <c r="I45" s="93">
        <v>5</v>
      </c>
      <c r="J45" s="93"/>
      <c r="K45" s="67">
        <f t="shared" si="0"/>
        <v>5.2</v>
      </c>
      <c r="L45" s="32"/>
      <c r="M45">
        <f t="shared" si="1"/>
        <v>0.2</v>
      </c>
    </row>
    <row r="46" spans="2:13" x14ac:dyDescent="0.25">
      <c r="B46" s="178" t="s">
        <v>31</v>
      </c>
      <c r="C46" s="179"/>
      <c r="D46" s="179"/>
      <c r="E46" s="179"/>
      <c r="F46" s="179"/>
      <c r="G46" s="179"/>
      <c r="H46" s="65">
        <v>0.02</v>
      </c>
      <c r="I46" s="93">
        <v>3</v>
      </c>
      <c r="J46" s="93"/>
      <c r="K46" s="67">
        <f t="shared" si="0"/>
        <v>3.06</v>
      </c>
      <c r="L46" s="32"/>
      <c r="M46">
        <f t="shared" si="1"/>
        <v>0.06</v>
      </c>
    </row>
    <row r="47" spans="2:13" x14ac:dyDescent="0.25">
      <c r="B47" s="178" t="s">
        <v>80</v>
      </c>
      <c r="C47" s="179"/>
      <c r="D47" s="179"/>
      <c r="E47" s="179"/>
      <c r="F47" s="179"/>
      <c r="G47" s="179"/>
      <c r="H47" s="65">
        <v>0.08</v>
      </c>
      <c r="I47" s="93">
        <v>3</v>
      </c>
      <c r="J47" s="93"/>
      <c r="K47" s="67">
        <f t="shared" si="0"/>
        <v>3.24</v>
      </c>
      <c r="L47" s="32"/>
      <c r="M47">
        <f t="shared" si="1"/>
        <v>0.24</v>
      </c>
    </row>
    <row r="48" spans="2:13" x14ac:dyDescent="0.25">
      <c r="B48" s="178" t="s">
        <v>81</v>
      </c>
      <c r="C48" s="179"/>
      <c r="D48" s="179"/>
      <c r="E48" s="179"/>
      <c r="F48" s="179"/>
      <c r="G48" s="179"/>
      <c r="H48" s="65">
        <v>0.02</v>
      </c>
      <c r="I48" s="93">
        <v>3</v>
      </c>
      <c r="J48" s="93"/>
      <c r="K48" s="67">
        <f t="shared" si="0"/>
        <v>3.06</v>
      </c>
      <c r="L48" s="32"/>
      <c r="M48">
        <f t="shared" si="1"/>
        <v>0.06</v>
      </c>
    </row>
    <row r="49" spans="2:17" x14ac:dyDescent="0.25">
      <c r="B49" s="178" t="s">
        <v>82</v>
      </c>
      <c r="C49" s="179"/>
      <c r="D49" s="179"/>
      <c r="E49" s="179"/>
      <c r="F49" s="179"/>
      <c r="G49" s="179"/>
      <c r="H49" s="65">
        <v>0.02</v>
      </c>
      <c r="I49" s="93">
        <v>2</v>
      </c>
      <c r="J49" s="93"/>
      <c r="K49" s="67">
        <f t="shared" si="0"/>
        <v>2.04</v>
      </c>
      <c r="L49" s="32"/>
      <c r="M49">
        <f t="shared" si="1"/>
        <v>0.04</v>
      </c>
    </row>
    <row r="50" spans="2:17" x14ac:dyDescent="0.25">
      <c r="B50" s="178" t="s">
        <v>32</v>
      </c>
      <c r="C50" s="179"/>
      <c r="D50" s="179"/>
      <c r="E50" s="179"/>
      <c r="F50" s="179"/>
      <c r="G50" s="179"/>
      <c r="H50" s="65">
        <v>0.09</v>
      </c>
      <c r="I50" s="93">
        <v>2</v>
      </c>
      <c r="J50" s="93"/>
      <c r="K50" s="67">
        <f t="shared" si="0"/>
        <v>2.1800000000000002</v>
      </c>
      <c r="L50" s="32"/>
      <c r="M50">
        <f t="shared" si="1"/>
        <v>0.18</v>
      </c>
    </row>
    <row r="51" spans="2:17" x14ac:dyDescent="0.25">
      <c r="B51" s="178" t="s">
        <v>33</v>
      </c>
      <c r="C51" s="179"/>
      <c r="D51" s="179"/>
      <c r="E51" s="179"/>
      <c r="F51" s="179"/>
      <c r="G51" s="179"/>
      <c r="H51" s="65">
        <v>7.0000000000000007E-2</v>
      </c>
      <c r="I51" s="93">
        <v>4</v>
      </c>
      <c r="J51" s="93"/>
      <c r="K51" s="67">
        <f t="shared" si="0"/>
        <v>4.28</v>
      </c>
      <c r="L51" s="32"/>
      <c r="M51">
        <f t="shared" si="1"/>
        <v>0.28000000000000003</v>
      </c>
    </row>
    <row r="52" spans="2:17" x14ac:dyDescent="0.25">
      <c r="B52" s="178" t="s">
        <v>83</v>
      </c>
      <c r="C52" s="179"/>
      <c r="D52" s="179"/>
      <c r="E52" s="179"/>
      <c r="F52" s="179"/>
      <c r="G52" s="179"/>
      <c r="H52" s="65">
        <v>0.08</v>
      </c>
      <c r="I52" s="93">
        <v>3</v>
      </c>
      <c r="J52" s="93"/>
      <c r="K52" s="67">
        <f t="shared" si="0"/>
        <v>3.24</v>
      </c>
      <c r="L52" s="32"/>
      <c r="M52">
        <f t="shared" si="1"/>
        <v>0.24</v>
      </c>
    </row>
    <row r="53" spans="2:17" x14ac:dyDescent="0.25">
      <c r="B53" s="178" t="s">
        <v>84</v>
      </c>
      <c r="C53" s="179"/>
      <c r="D53" s="179"/>
      <c r="E53" s="179"/>
      <c r="F53" s="179"/>
      <c r="G53" s="179"/>
      <c r="H53" s="65">
        <v>0.05</v>
      </c>
      <c r="I53" s="93">
        <v>3</v>
      </c>
      <c r="J53" s="93"/>
      <c r="K53" s="67">
        <f t="shared" si="0"/>
        <v>3.15</v>
      </c>
      <c r="L53" s="32"/>
      <c r="M53">
        <f t="shared" si="1"/>
        <v>0.15000000000000002</v>
      </c>
    </row>
    <row r="54" spans="2:17" x14ac:dyDescent="0.25">
      <c r="B54" s="178" t="s">
        <v>34</v>
      </c>
      <c r="C54" s="179"/>
      <c r="D54" s="179"/>
      <c r="E54" s="179"/>
      <c r="F54" s="179"/>
      <c r="G54" s="179"/>
      <c r="H54" s="65">
        <v>0.02</v>
      </c>
      <c r="I54" s="93">
        <v>3</v>
      </c>
      <c r="J54" s="93"/>
      <c r="K54" s="67">
        <f t="shared" si="0"/>
        <v>3.06</v>
      </c>
      <c r="L54" s="32"/>
      <c r="M54">
        <f t="shared" si="1"/>
        <v>0.06</v>
      </c>
      <c r="N54" s="47"/>
      <c r="O54" s="47"/>
      <c r="P54" s="47"/>
      <c r="Q54" s="47"/>
    </row>
    <row r="55" spans="2:17" x14ac:dyDescent="0.25">
      <c r="B55" s="178" t="s">
        <v>35</v>
      </c>
      <c r="C55" s="179"/>
      <c r="D55" s="179"/>
      <c r="E55" s="179"/>
      <c r="F55" s="179"/>
      <c r="G55" s="179"/>
      <c r="H55" s="65">
        <v>0.02</v>
      </c>
      <c r="I55" s="93">
        <v>3</v>
      </c>
      <c r="J55" s="93"/>
      <c r="K55" s="67">
        <f t="shared" si="0"/>
        <v>3.06</v>
      </c>
      <c r="L55" s="32"/>
      <c r="M55">
        <f t="shared" si="1"/>
        <v>0.06</v>
      </c>
      <c r="N55" s="47"/>
      <c r="O55" s="47"/>
      <c r="P55" s="47"/>
      <c r="Q55" s="47"/>
    </row>
    <row r="56" spans="2:17" x14ac:dyDescent="0.25">
      <c r="B56" s="178" t="s">
        <v>36</v>
      </c>
      <c r="C56" s="179"/>
      <c r="D56" s="179"/>
      <c r="E56" s="179"/>
      <c r="F56" s="179"/>
      <c r="G56" s="179"/>
      <c r="H56" s="65">
        <v>0.02</v>
      </c>
      <c r="I56" s="93">
        <v>3</v>
      </c>
      <c r="J56" s="93"/>
      <c r="K56" s="67">
        <f t="shared" si="0"/>
        <v>3.06</v>
      </c>
      <c r="L56" s="32"/>
      <c r="M56">
        <f t="shared" si="1"/>
        <v>0.06</v>
      </c>
      <c r="N56" s="47"/>
      <c r="O56" s="47"/>
      <c r="P56" s="47"/>
      <c r="Q56" s="47"/>
    </row>
    <row r="57" spans="2:17" x14ac:dyDescent="0.25">
      <c r="B57" s="178" t="s">
        <v>85</v>
      </c>
      <c r="C57" s="179"/>
      <c r="D57" s="179"/>
      <c r="E57" s="179"/>
      <c r="F57" s="179"/>
      <c r="G57" s="179"/>
      <c r="H57" s="65">
        <v>0.02</v>
      </c>
      <c r="I57" s="93">
        <v>2</v>
      </c>
      <c r="J57" s="93"/>
      <c r="K57" s="67">
        <f t="shared" si="0"/>
        <v>2.04</v>
      </c>
      <c r="L57" s="32"/>
      <c r="M57">
        <f t="shared" si="1"/>
        <v>0.04</v>
      </c>
      <c r="N57" s="47"/>
      <c r="O57" s="47"/>
      <c r="P57" s="47"/>
      <c r="Q57" s="47"/>
    </row>
    <row r="58" spans="2:17" x14ac:dyDescent="0.25">
      <c r="B58" s="178" t="s">
        <v>86</v>
      </c>
      <c r="C58" s="179"/>
      <c r="D58" s="179"/>
      <c r="E58" s="179"/>
      <c r="F58" s="179"/>
      <c r="G58" s="179"/>
      <c r="H58" s="65">
        <v>0.02</v>
      </c>
      <c r="I58" s="93">
        <v>3</v>
      </c>
      <c r="J58" s="93"/>
      <c r="K58" s="67">
        <f t="shared" si="0"/>
        <v>3.06</v>
      </c>
      <c r="L58" s="32"/>
      <c r="M58">
        <f t="shared" si="1"/>
        <v>0.06</v>
      </c>
      <c r="N58" s="47"/>
      <c r="O58" s="47"/>
      <c r="P58" s="47"/>
      <c r="Q58" s="47"/>
    </row>
    <row r="59" spans="2:17" x14ac:dyDescent="0.25">
      <c r="B59" s="178" t="s">
        <v>37</v>
      </c>
      <c r="C59" s="179"/>
      <c r="D59" s="179"/>
      <c r="E59" s="179"/>
      <c r="F59" s="179"/>
      <c r="G59" s="179"/>
      <c r="H59" s="65">
        <v>7.0000000000000007E-2</v>
      </c>
      <c r="I59" s="93">
        <v>4</v>
      </c>
      <c r="J59" s="93"/>
      <c r="K59" s="67">
        <f t="shared" si="0"/>
        <v>4.28</v>
      </c>
      <c r="L59" s="32"/>
      <c r="M59">
        <f t="shared" si="1"/>
        <v>0.28000000000000003</v>
      </c>
      <c r="N59" s="47"/>
      <c r="O59" s="47"/>
      <c r="P59" s="47"/>
      <c r="Q59" s="47"/>
    </row>
    <row r="60" spans="2:17" ht="15.75" thickBot="1" x14ac:dyDescent="0.3">
      <c r="B60" s="201" t="s">
        <v>49</v>
      </c>
      <c r="C60" s="202"/>
      <c r="D60" s="202"/>
      <c r="E60" s="202"/>
      <c r="F60" s="202"/>
      <c r="G60" s="202"/>
      <c r="H60" s="66">
        <v>0.08</v>
      </c>
      <c r="I60" s="93">
        <v>5</v>
      </c>
      <c r="J60" s="93"/>
      <c r="K60" s="67">
        <f t="shared" si="0"/>
        <v>5.4</v>
      </c>
      <c r="L60" s="32"/>
      <c r="M60">
        <f t="shared" si="1"/>
        <v>0.4</v>
      </c>
      <c r="N60" s="47"/>
      <c r="O60" s="47"/>
      <c r="P60" s="47"/>
      <c r="Q60" s="47"/>
    </row>
    <row r="61" spans="2:17" ht="21.75" thickBot="1" x14ac:dyDescent="0.4">
      <c r="B61" s="214" t="s">
        <v>27</v>
      </c>
      <c r="C61" s="215"/>
      <c r="D61" s="215"/>
      <c r="E61" s="215"/>
      <c r="F61" s="215"/>
      <c r="G61" s="215"/>
      <c r="H61" s="215"/>
      <c r="I61" s="216"/>
      <c r="J61" s="216"/>
      <c r="K61" s="68">
        <f>SUM(K37:K60)</f>
        <v>85.590000000000032</v>
      </c>
      <c r="L61" s="32"/>
      <c r="M61" s="47"/>
      <c r="N61" s="47"/>
      <c r="O61" s="47"/>
      <c r="P61" s="47"/>
      <c r="Q61" s="47"/>
    </row>
    <row r="62" spans="2:17" ht="21.95" customHeight="1" thickBot="1" x14ac:dyDescent="0.35">
      <c r="B62" s="217" t="s">
        <v>43</v>
      </c>
      <c r="C62" s="218"/>
      <c r="D62" s="218"/>
      <c r="E62" s="218"/>
      <c r="F62" s="218"/>
      <c r="G62" s="218"/>
      <c r="H62" s="218"/>
      <c r="I62" s="218"/>
      <c r="J62" s="218"/>
      <c r="K62" s="62">
        <f>T26</f>
        <v>239.65200000000007</v>
      </c>
      <c r="L62" s="32"/>
      <c r="M62" s="47"/>
      <c r="N62" s="36">
        <f>K62*O62</f>
        <v>287.58240000000006</v>
      </c>
      <c r="O62" s="37">
        <v>1.2</v>
      </c>
      <c r="P62" s="37"/>
      <c r="Q62" s="47"/>
    </row>
    <row r="63" spans="2:17" ht="15.75" thickBot="1" x14ac:dyDescent="0.3">
      <c r="B63" s="193"/>
      <c r="C63" s="194"/>
      <c r="D63" s="194"/>
      <c r="E63" s="194"/>
      <c r="F63" s="194"/>
      <c r="G63" s="194"/>
      <c r="H63" s="33"/>
      <c r="I63" s="194"/>
      <c r="J63" s="194"/>
      <c r="K63" s="33"/>
      <c r="L63" s="34"/>
      <c r="M63" s="47"/>
      <c r="N63" s="37">
        <f>IF(E34&gt;45000,E34*O62,E34)</f>
        <v>0</v>
      </c>
      <c r="O63" s="37"/>
      <c r="P63" s="37"/>
      <c r="Q63" s="47"/>
    </row>
    <row r="64" spans="2:17" x14ac:dyDescent="0.25">
      <c r="M64" s="47"/>
      <c r="N64" s="37"/>
      <c r="O64" s="37"/>
      <c r="P64" s="37"/>
      <c r="Q64" s="47"/>
    </row>
    <row r="65" spans="8:17" x14ac:dyDescent="0.25">
      <c r="H65" s="39"/>
      <c r="M65" s="47"/>
      <c r="N65" s="37"/>
      <c r="O65" s="37"/>
      <c r="P65" s="37"/>
      <c r="Q65" s="47"/>
    </row>
    <row r="66" spans="8:17" x14ac:dyDescent="0.25">
      <c r="M66" s="47"/>
      <c r="N66" s="47"/>
      <c r="O66" s="47"/>
      <c r="P66" s="47"/>
      <c r="Q66" s="47"/>
    </row>
    <row r="67" spans="8:17" x14ac:dyDescent="0.25">
      <c r="M67" s="47"/>
      <c r="N67" s="47"/>
      <c r="O67" s="47"/>
      <c r="P67" s="47"/>
      <c r="Q67" s="47"/>
    </row>
  </sheetData>
  <mergeCells count="105">
    <mergeCell ref="I59:J59"/>
    <mergeCell ref="I60:J60"/>
    <mergeCell ref="I63:J63"/>
    <mergeCell ref="H7:K29"/>
    <mergeCell ref="B61:J61"/>
    <mergeCell ref="B62:J62"/>
    <mergeCell ref="I53:J53"/>
    <mergeCell ref="I54:J54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K30:K36"/>
    <mergeCell ref="I37:J37"/>
    <mergeCell ref="I40:J40"/>
    <mergeCell ref="I41:J41"/>
    <mergeCell ref="I42:J42"/>
    <mergeCell ref="I43:J43"/>
    <mergeCell ref="B63:G63"/>
    <mergeCell ref="B36:G36"/>
    <mergeCell ref="H30:H36"/>
    <mergeCell ref="I30:J36"/>
    <mergeCell ref="I44:J44"/>
    <mergeCell ref="I45:J45"/>
    <mergeCell ref="I46:J46"/>
    <mergeCell ref="B57:G57"/>
    <mergeCell ref="B58:G58"/>
    <mergeCell ref="B59:G59"/>
    <mergeCell ref="B60:G60"/>
    <mergeCell ref="B51:G51"/>
    <mergeCell ref="B52:G52"/>
    <mergeCell ref="B53:G53"/>
    <mergeCell ref="B54:G54"/>
    <mergeCell ref="B55:G55"/>
    <mergeCell ref="B56:G56"/>
    <mergeCell ref="B45:G45"/>
    <mergeCell ref="B46:G46"/>
    <mergeCell ref="B47:G47"/>
    <mergeCell ref="B48:G48"/>
    <mergeCell ref="B49:G49"/>
    <mergeCell ref="B50:G50"/>
    <mergeCell ref="B37:G37"/>
    <mergeCell ref="B22:D23"/>
    <mergeCell ref="E22:G23"/>
    <mergeCell ref="D18:D19"/>
    <mergeCell ref="B40:G40"/>
    <mergeCell ref="B41:G41"/>
    <mergeCell ref="B42:G42"/>
    <mergeCell ref="B43:G43"/>
    <mergeCell ref="B44:G44"/>
    <mergeCell ref="E24:G25"/>
    <mergeCell ref="E26:G27"/>
    <mergeCell ref="E28:G29"/>
    <mergeCell ref="E30:G31"/>
    <mergeCell ref="E32:G33"/>
    <mergeCell ref="E34:G35"/>
    <mergeCell ref="B24:D25"/>
    <mergeCell ref="B26:D27"/>
    <mergeCell ref="B28:D29"/>
    <mergeCell ref="B30:D31"/>
    <mergeCell ref="B32:D33"/>
    <mergeCell ref="B34:D35"/>
    <mergeCell ref="B39:G39"/>
    <mergeCell ref="B38:G38"/>
    <mergeCell ref="E14:F15"/>
    <mergeCell ref="G14:G15"/>
    <mergeCell ref="E16:F17"/>
    <mergeCell ref="G16:G17"/>
    <mergeCell ref="E18:F19"/>
    <mergeCell ref="G18:G19"/>
    <mergeCell ref="G10:G11"/>
    <mergeCell ref="B20:C21"/>
    <mergeCell ref="D20:D21"/>
    <mergeCell ref="E20:F21"/>
    <mergeCell ref="G20:G21"/>
    <mergeCell ref="I38:J38"/>
    <mergeCell ref="I39:J39"/>
    <mergeCell ref="B1:K1"/>
    <mergeCell ref="B10:C11"/>
    <mergeCell ref="B12:C13"/>
    <mergeCell ref="B14:C15"/>
    <mergeCell ref="B16:C17"/>
    <mergeCell ref="B18:C19"/>
    <mergeCell ref="D10:D11"/>
    <mergeCell ref="D12:D13"/>
    <mergeCell ref="D14:D15"/>
    <mergeCell ref="D16:D17"/>
    <mergeCell ref="B3:D4"/>
    <mergeCell ref="E3:G4"/>
    <mergeCell ref="H3:K4"/>
    <mergeCell ref="B5:G6"/>
    <mergeCell ref="H5:K6"/>
    <mergeCell ref="B7:D8"/>
    <mergeCell ref="E7:G8"/>
    <mergeCell ref="B9:C9"/>
    <mergeCell ref="E9:F9"/>
    <mergeCell ref="E10:F11"/>
    <mergeCell ref="E12:F13"/>
    <mergeCell ref="G12:G13"/>
  </mergeCells>
  <pageMargins left="0.7" right="0.7" top="0.78740157499999996" bottom="0.78740157499999996" header="0.3" footer="0.3"/>
  <pageSetup paperSize="9" scale="77" orientation="portrait" r:id="rId1"/>
  <colBreaks count="1" manualBreakCount="1">
    <brk id="1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V67"/>
  <sheetViews>
    <sheetView topLeftCell="A16" zoomScale="80" zoomScaleNormal="80" workbookViewId="0">
      <selection activeCell="E22" sqref="E22:G23"/>
    </sheetView>
  </sheetViews>
  <sheetFormatPr baseColWidth="10" defaultRowHeight="15" outlineLevelCol="1" x14ac:dyDescent="0.25"/>
  <cols>
    <col min="1" max="1" width="3.7109375" style="26" customWidth="1"/>
    <col min="8" max="8" width="5.28515625" customWidth="1"/>
    <col min="10" max="10" width="5.140625" customWidth="1"/>
    <col min="11" max="11" width="10.140625" customWidth="1"/>
    <col min="12" max="12" width="3.28515625" style="26" customWidth="1"/>
    <col min="13" max="13" width="0" hidden="1" customWidth="1"/>
    <col min="18" max="21" width="10.85546875" hidden="1" customWidth="1" outlineLevel="1"/>
    <col min="22" max="22" width="10.85546875" collapsed="1"/>
  </cols>
  <sheetData>
    <row r="1" spans="2:17" ht="23.25" x14ac:dyDescent="0.25">
      <c r="B1" s="94" t="s">
        <v>115</v>
      </c>
      <c r="C1" s="95"/>
      <c r="D1" s="95"/>
      <c r="E1" s="95"/>
      <c r="F1" s="95"/>
      <c r="G1" s="95"/>
      <c r="H1" s="95"/>
      <c r="I1" s="95"/>
      <c r="J1" s="95"/>
      <c r="K1" s="95"/>
      <c r="L1" s="29"/>
    </row>
    <row r="2" spans="2:17" ht="15.75" thickBot="1" x14ac:dyDescent="0.3">
      <c r="B2" s="30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7" x14ac:dyDescent="0.25">
      <c r="B3" s="105" t="s">
        <v>87</v>
      </c>
      <c r="C3" s="106"/>
      <c r="D3" s="107"/>
      <c r="E3" s="111" t="s">
        <v>88</v>
      </c>
      <c r="F3" s="112"/>
      <c r="G3" s="113"/>
      <c r="H3" s="117" t="s">
        <v>14</v>
      </c>
      <c r="I3" s="118"/>
      <c r="J3" s="118"/>
      <c r="K3" s="119"/>
      <c r="L3" s="32"/>
    </row>
    <row r="4" spans="2:17" x14ac:dyDescent="0.25">
      <c r="B4" s="108"/>
      <c r="C4" s="109"/>
      <c r="D4" s="110"/>
      <c r="E4" s="114"/>
      <c r="F4" s="115"/>
      <c r="G4" s="116"/>
      <c r="H4" s="120"/>
      <c r="I4" s="121"/>
      <c r="J4" s="121"/>
      <c r="K4" s="122"/>
      <c r="L4" s="32"/>
    </row>
    <row r="5" spans="2:17" x14ac:dyDescent="0.25">
      <c r="B5" s="123" t="s">
        <v>67</v>
      </c>
      <c r="C5" s="124"/>
      <c r="D5" s="124"/>
      <c r="E5" s="124"/>
      <c r="F5" s="124"/>
      <c r="G5" s="125"/>
      <c r="H5" s="129" t="s">
        <v>68</v>
      </c>
      <c r="I5" s="130"/>
      <c r="J5" s="130"/>
      <c r="K5" s="131"/>
      <c r="L5" s="32"/>
    </row>
    <row r="6" spans="2:17" ht="15.75" thickBot="1" x14ac:dyDescent="0.3">
      <c r="B6" s="126"/>
      <c r="C6" s="127"/>
      <c r="D6" s="127"/>
      <c r="E6" s="127"/>
      <c r="F6" s="127"/>
      <c r="G6" s="128"/>
      <c r="H6" s="132"/>
      <c r="I6" s="133"/>
      <c r="J6" s="133"/>
      <c r="K6" s="134"/>
      <c r="L6" s="32"/>
    </row>
    <row r="7" spans="2:17" x14ac:dyDescent="0.25">
      <c r="B7" s="219" t="s">
        <v>15</v>
      </c>
      <c r="C7" s="220"/>
      <c r="D7" s="221"/>
      <c r="E7" s="225" t="s">
        <v>16</v>
      </c>
      <c r="F7" s="220"/>
      <c r="G7" s="226"/>
      <c r="H7" s="205" t="s">
        <v>42</v>
      </c>
      <c r="I7" s="206"/>
      <c r="J7" s="206"/>
      <c r="K7" s="207"/>
      <c r="L7" s="32"/>
    </row>
    <row r="8" spans="2:17" x14ac:dyDescent="0.25">
      <c r="B8" s="222"/>
      <c r="C8" s="223"/>
      <c r="D8" s="224"/>
      <c r="E8" s="227"/>
      <c r="F8" s="223"/>
      <c r="G8" s="228"/>
      <c r="H8" s="208"/>
      <c r="I8" s="209"/>
      <c r="J8" s="209"/>
      <c r="K8" s="210"/>
      <c r="L8" s="32"/>
    </row>
    <row r="9" spans="2:17" ht="18" customHeight="1" x14ac:dyDescent="0.25">
      <c r="B9" s="145" t="s">
        <v>17</v>
      </c>
      <c r="C9" s="146"/>
      <c r="D9" s="27" t="s">
        <v>19</v>
      </c>
      <c r="E9" s="147" t="s">
        <v>18</v>
      </c>
      <c r="F9" s="146"/>
      <c r="G9" s="28" t="s">
        <v>19</v>
      </c>
      <c r="H9" s="208"/>
      <c r="I9" s="209"/>
      <c r="J9" s="209"/>
      <c r="K9" s="210"/>
      <c r="L9" s="32"/>
      <c r="N9" s="38"/>
      <c r="O9" s="38"/>
      <c r="P9" s="38"/>
      <c r="Q9" s="38"/>
    </row>
    <row r="10" spans="2:17" x14ac:dyDescent="0.25">
      <c r="B10" s="96" t="s">
        <v>69</v>
      </c>
      <c r="C10" s="97"/>
      <c r="D10" s="103">
        <v>0</v>
      </c>
      <c r="E10" s="148" t="s">
        <v>74</v>
      </c>
      <c r="F10" s="97"/>
      <c r="G10" s="150">
        <v>0</v>
      </c>
      <c r="H10" s="208"/>
      <c r="I10" s="209"/>
      <c r="J10" s="209"/>
      <c r="K10" s="210"/>
      <c r="L10" s="32"/>
      <c r="N10" s="38"/>
      <c r="O10" s="38"/>
      <c r="P10" s="38"/>
      <c r="Q10" s="38"/>
    </row>
    <row r="11" spans="2:17" x14ac:dyDescent="0.25">
      <c r="B11" s="98"/>
      <c r="C11" s="99"/>
      <c r="D11" s="104"/>
      <c r="E11" s="149"/>
      <c r="F11" s="99"/>
      <c r="G11" s="151"/>
      <c r="H11" s="208"/>
      <c r="I11" s="209"/>
      <c r="J11" s="209"/>
      <c r="K11" s="210"/>
      <c r="L11" s="32"/>
      <c r="N11" s="38"/>
      <c r="O11" s="38"/>
      <c r="P11" s="38"/>
      <c r="Q11" s="38"/>
    </row>
    <row r="12" spans="2:17" ht="14.45" customHeight="1" x14ac:dyDescent="0.25">
      <c r="B12" s="96" t="s">
        <v>70</v>
      </c>
      <c r="C12" s="97"/>
      <c r="D12" s="103">
        <v>0</v>
      </c>
      <c r="E12" s="148" t="s">
        <v>117</v>
      </c>
      <c r="F12" s="97"/>
      <c r="G12" s="150">
        <v>0</v>
      </c>
      <c r="H12" s="208"/>
      <c r="I12" s="209"/>
      <c r="J12" s="209"/>
      <c r="K12" s="210"/>
      <c r="L12" s="32"/>
      <c r="N12" s="38"/>
      <c r="O12" s="38"/>
      <c r="P12" s="38"/>
      <c r="Q12" s="38"/>
    </row>
    <row r="13" spans="2:17" x14ac:dyDescent="0.25">
      <c r="B13" s="98"/>
      <c r="C13" s="99"/>
      <c r="D13" s="104"/>
      <c r="E13" s="149"/>
      <c r="F13" s="99"/>
      <c r="G13" s="151"/>
      <c r="H13" s="208"/>
      <c r="I13" s="209"/>
      <c r="J13" s="209"/>
      <c r="K13" s="210"/>
      <c r="L13" s="32"/>
      <c r="N13" s="38"/>
      <c r="O13" s="38"/>
      <c r="P13" s="38"/>
      <c r="Q13" s="38"/>
    </row>
    <row r="14" spans="2:17" x14ac:dyDescent="0.25">
      <c r="B14" s="100" t="s">
        <v>71</v>
      </c>
      <c r="C14" s="97"/>
      <c r="D14" s="103">
        <v>0</v>
      </c>
      <c r="E14" s="148" t="s">
        <v>103</v>
      </c>
      <c r="F14" s="97"/>
      <c r="G14" s="150">
        <v>0</v>
      </c>
      <c r="H14" s="208"/>
      <c r="I14" s="209"/>
      <c r="J14" s="209"/>
      <c r="K14" s="210"/>
      <c r="L14" s="32"/>
      <c r="N14" s="55"/>
      <c r="O14" s="38"/>
      <c r="P14" s="38"/>
      <c r="Q14" s="38"/>
    </row>
    <row r="15" spans="2:17" x14ac:dyDescent="0.25">
      <c r="B15" s="98"/>
      <c r="C15" s="99"/>
      <c r="D15" s="104"/>
      <c r="E15" s="149"/>
      <c r="F15" s="99"/>
      <c r="G15" s="151"/>
      <c r="H15" s="208"/>
      <c r="I15" s="209"/>
      <c r="J15" s="209"/>
      <c r="K15" s="210"/>
      <c r="L15" s="32"/>
      <c r="N15" s="38"/>
      <c r="O15" s="38"/>
      <c r="P15" s="38"/>
      <c r="Q15" s="38"/>
    </row>
    <row r="16" spans="2:17" x14ac:dyDescent="0.25">
      <c r="B16" s="96" t="s">
        <v>73</v>
      </c>
      <c r="C16" s="97"/>
      <c r="D16" s="103">
        <v>0</v>
      </c>
      <c r="E16" s="152" t="s">
        <v>116</v>
      </c>
      <c r="F16" s="97"/>
      <c r="G16" s="150">
        <v>0</v>
      </c>
      <c r="H16" s="208"/>
      <c r="I16" s="209"/>
      <c r="J16" s="209"/>
      <c r="K16" s="210"/>
      <c r="L16" s="32"/>
      <c r="N16" s="38"/>
      <c r="O16" s="38"/>
      <c r="P16" s="38"/>
      <c r="Q16" s="38"/>
    </row>
    <row r="17" spans="2:20" x14ac:dyDescent="0.25">
      <c r="B17" s="98"/>
      <c r="C17" s="99"/>
      <c r="D17" s="104"/>
      <c r="E17" s="149"/>
      <c r="F17" s="99"/>
      <c r="G17" s="151"/>
      <c r="H17" s="208"/>
      <c r="I17" s="209"/>
      <c r="J17" s="209"/>
      <c r="K17" s="210"/>
      <c r="L17" s="32"/>
      <c r="N17" s="38"/>
      <c r="O17" s="38"/>
      <c r="P17" s="38"/>
      <c r="Q17" s="38"/>
    </row>
    <row r="18" spans="2:20" x14ac:dyDescent="0.25">
      <c r="B18" s="96" t="s">
        <v>72</v>
      </c>
      <c r="C18" s="97"/>
      <c r="D18" s="103">
        <v>0</v>
      </c>
      <c r="E18" s="152" t="s">
        <v>75</v>
      </c>
      <c r="F18" s="97"/>
      <c r="G18" s="150">
        <v>0</v>
      </c>
      <c r="H18" s="208"/>
      <c r="I18" s="209"/>
      <c r="J18" s="209"/>
      <c r="K18" s="210"/>
      <c r="L18" s="32"/>
      <c r="N18" s="38"/>
      <c r="O18" s="38"/>
      <c r="P18" s="38"/>
      <c r="Q18" s="38"/>
    </row>
    <row r="19" spans="2:20" x14ac:dyDescent="0.25">
      <c r="B19" s="101"/>
      <c r="C19" s="102"/>
      <c r="D19" s="177"/>
      <c r="E19" s="153"/>
      <c r="F19" s="102"/>
      <c r="G19" s="154"/>
      <c r="H19" s="208"/>
      <c r="I19" s="209"/>
      <c r="J19" s="209"/>
      <c r="K19" s="210"/>
      <c r="L19" s="32"/>
    </row>
    <row r="20" spans="2:20" x14ac:dyDescent="0.25">
      <c r="B20" s="155" t="s">
        <v>20</v>
      </c>
      <c r="C20" s="156"/>
      <c r="D20" s="159">
        <f>SUM(D10:D19)</f>
        <v>0</v>
      </c>
      <c r="E20" s="161" t="s">
        <v>21</v>
      </c>
      <c r="F20" s="156"/>
      <c r="G20" s="163">
        <v>0</v>
      </c>
      <c r="H20" s="208"/>
      <c r="I20" s="209"/>
      <c r="J20" s="209"/>
      <c r="K20" s="210"/>
      <c r="L20" s="32"/>
    </row>
    <row r="21" spans="2:20" ht="15.75" thickBot="1" x14ac:dyDescent="0.3">
      <c r="B21" s="157"/>
      <c r="C21" s="158"/>
      <c r="D21" s="160"/>
      <c r="E21" s="162"/>
      <c r="F21" s="158"/>
      <c r="G21" s="164"/>
      <c r="H21" s="208"/>
      <c r="I21" s="209"/>
      <c r="J21" s="209"/>
      <c r="K21" s="210"/>
      <c r="L21" s="32"/>
    </row>
    <row r="22" spans="2:20" x14ac:dyDescent="0.25">
      <c r="B22" s="165" t="s">
        <v>22</v>
      </c>
      <c r="C22" s="166"/>
      <c r="D22" s="167"/>
      <c r="E22" s="171">
        <v>50000</v>
      </c>
      <c r="F22" s="172"/>
      <c r="G22" s="173"/>
      <c r="H22" s="208"/>
      <c r="I22" s="209"/>
      <c r="J22" s="209"/>
      <c r="K22" s="210"/>
      <c r="L22" s="32"/>
    </row>
    <row r="23" spans="2:20" x14ac:dyDescent="0.25">
      <c r="B23" s="168"/>
      <c r="C23" s="169"/>
      <c r="D23" s="170"/>
      <c r="E23" s="174"/>
      <c r="F23" s="175"/>
      <c r="G23" s="176"/>
      <c r="H23" s="208"/>
      <c r="I23" s="209"/>
      <c r="J23" s="209"/>
      <c r="K23" s="210"/>
      <c r="L23" s="32"/>
    </row>
    <row r="24" spans="2:20" x14ac:dyDescent="0.25">
      <c r="B24" s="187" t="s">
        <v>23</v>
      </c>
      <c r="C24" s="188"/>
      <c r="D24" s="189"/>
      <c r="E24" s="180">
        <f>D20</f>
        <v>0</v>
      </c>
      <c r="F24" s="181"/>
      <c r="G24" s="182"/>
      <c r="H24" s="208"/>
      <c r="I24" s="209"/>
      <c r="J24" s="209"/>
      <c r="K24" s="210"/>
      <c r="L24" s="32"/>
    </row>
    <row r="25" spans="2:20" x14ac:dyDescent="0.25">
      <c r="B25" s="168"/>
      <c r="C25" s="169"/>
      <c r="D25" s="170"/>
      <c r="E25" s="174"/>
      <c r="F25" s="175"/>
      <c r="G25" s="176"/>
      <c r="H25" s="208"/>
      <c r="I25" s="209"/>
      <c r="J25" s="209"/>
      <c r="K25" s="210"/>
      <c r="L25" s="32"/>
    </row>
    <row r="26" spans="2:20" x14ac:dyDescent="0.25">
      <c r="B26" s="187" t="s">
        <v>24</v>
      </c>
      <c r="C26" s="188"/>
      <c r="D26" s="189"/>
      <c r="E26" s="180">
        <f>G20</f>
        <v>0</v>
      </c>
      <c r="F26" s="181"/>
      <c r="G26" s="182"/>
      <c r="H26" s="208"/>
      <c r="I26" s="209"/>
      <c r="J26" s="209"/>
      <c r="K26" s="210"/>
      <c r="L26" s="32"/>
    </row>
    <row r="27" spans="2:20" x14ac:dyDescent="0.25">
      <c r="B27" s="168"/>
      <c r="C27" s="169"/>
      <c r="D27" s="170"/>
      <c r="E27" s="174"/>
      <c r="F27" s="175"/>
      <c r="G27" s="176"/>
      <c r="H27" s="208"/>
      <c r="I27" s="209"/>
      <c r="J27" s="209"/>
      <c r="K27" s="210"/>
      <c r="L27" s="32"/>
      <c r="R27" s="35">
        <f>Auswertung!$D$20</f>
        <v>56000</v>
      </c>
      <c r="S27" s="1">
        <f>IF(R28&lt;0,2.8,0)</f>
        <v>2.8</v>
      </c>
    </row>
    <row r="28" spans="2:20" x14ac:dyDescent="0.25">
      <c r="B28" s="187" t="s">
        <v>44</v>
      </c>
      <c r="C28" s="188"/>
      <c r="D28" s="189"/>
      <c r="E28" s="180">
        <v>0</v>
      </c>
      <c r="F28" s="181"/>
      <c r="G28" s="182"/>
      <c r="H28" s="208"/>
      <c r="I28" s="209"/>
      <c r="J28" s="209"/>
      <c r="K28" s="210"/>
      <c r="L28" s="32"/>
      <c r="R28" s="35">
        <f>E32-R27</f>
        <v>-6000</v>
      </c>
      <c r="S28" s="1">
        <f>IF(AND(R28&gt;0,R28&lt;=1000),2.5,0.8)</f>
        <v>0.8</v>
      </c>
    </row>
    <row r="29" spans="2:20" ht="15.75" thickBot="1" x14ac:dyDescent="0.3">
      <c r="B29" s="168"/>
      <c r="C29" s="169"/>
      <c r="D29" s="170"/>
      <c r="E29" s="174"/>
      <c r="F29" s="175"/>
      <c r="G29" s="176"/>
      <c r="H29" s="211"/>
      <c r="I29" s="212"/>
      <c r="J29" s="212"/>
      <c r="K29" s="213"/>
      <c r="L29" s="32"/>
      <c r="S29">
        <f>SUM(S27:S28)</f>
        <v>3.5999999999999996</v>
      </c>
    </row>
    <row r="30" spans="2:20" x14ac:dyDescent="0.25">
      <c r="B30" s="187" t="s">
        <v>104</v>
      </c>
      <c r="C30" s="188"/>
      <c r="D30" s="189"/>
      <c r="E30" s="180">
        <v>0</v>
      </c>
      <c r="F30" s="181"/>
      <c r="G30" s="181"/>
      <c r="H30" s="197" t="s">
        <v>40</v>
      </c>
      <c r="I30" s="198" t="s">
        <v>39</v>
      </c>
      <c r="J30" s="199"/>
      <c r="K30" s="197" t="s">
        <v>41</v>
      </c>
      <c r="L30" s="32"/>
    </row>
    <row r="31" spans="2:20" x14ac:dyDescent="0.25">
      <c r="B31" s="168"/>
      <c r="C31" s="169"/>
      <c r="D31" s="170"/>
      <c r="E31" s="174"/>
      <c r="F31" s="175"/>
      <c r="G31" s="175"/>
      <c r="H31" s="197"/>
      <c r="I31" s="200"/>
      <c r="J31" s="199"/>
      <c r="K31" s="197"/>
      <c r="L31" s="32"/>
    </row>
    <row r="32" spans="2:20" x14ac:dyDescent="0.25">
      <c r="B32" s="187" t="s">
        <v>25</v>
      </c>
      <c r="C32" s="188"/>
      <c r="D32" s="189"/>
      <c r="E32" s="252">
        <f>SUM(E22:G31)</f>
        <v>50000</v>
      </c>
      <c r="F32" s="249"/>
      <c r="G32" s="249"/>
      <c r="H32" s="197"/>
      <c r="I32" s="200"/>
      <c r="J32" s="199"/>
      <c r="K32" s="197"/>
      <c r="L32" s="32"/>
      <c r="S32">
        <f>S29*K61</f>
        <v>383.00400000000002</v>
      </c>
      <c r="T32">
        <f>S32/2</f>
        <v>191.50200000000001</v>
      </c>
    </row>
    <row r="33" spans="2:20" x14ac:dyDescent="0.25">
      <c r="B33" s="168"/>
      <c r="C33" s="169"/>
      <c r="D33" s="170"/>
      <c r="E33" s="250"/>
      <c r="F33" s="251"/>
      <c r="G33" s="251">
        <f>E32</f>
        <v>50000</v>
      </c>
      <c r="H33" s="197"/>
      <c r="I33" s="200"/>
      <c r="J33" s="199"/>
      <c r="K33" s="197"/>
      <c r="L33" s="32"/>
      <c r="T33">
        <f>T32+K61</f>
        <v>297.89200000000005</v>
      </c>
    </row>
    <row r="34" spans="2:20" x14ac:dyDescent="0.25">
      <c r="B34" s="187" t="s">
        <v>26</v>
      </c>
      <c r="C34" s="188"/>
      <c r="D34" s="189"/>
      <c r="E34" s="183">
        <v>0</v>
      </c>
      <c r="F34" s="184"/>
      <c r="G34" s="184"/>
      <c r="H34" s="197"/>
      <c r="I34" s="200"/>
      <c r="J34" s="199"/>
      <c r="K34" s="197"/>
      <c r="L34" s="32"/>
    </row>
    <row r="35" spans="2:20" ht="15.75" thickBot="1" x14ac:dyDescent="0.3">
      <c r="B35" s="190"/>
      <c r="C35" s="191"/>
      <c r="D35" s="192"/>
      <c r="E35" s="185"/>
      <c r="F35" s="186"/>
      <c r="G35" s="186"/>
      <c r="H35" s="197"/>
      <c r="I35" s="200"/>
      <c r="J35" s="199"/>
      <c r="K35" s="197"/>
      <c r="L35" s="32"/>
    </row>
    <row r="36" spans="2:20" ht="22.5" customHeight="1" thickBot="1" x14ac:dyDescent="0.3">
      <c r="B36" s="195" t="s">
        <v>38</v>
      </c>
      <c r="C36" s="196"/>
      <c r="D36" s="196"/>
      <c r="E36" s="196"/>
      <c r="F36" s="196"/>
      <c r="G36" s="196"/>
      <c r="H36" s="197"/>
      <c r="I36" s="200"/>
      <c r="J36" s="199"/>
      <c r="K36" s="197"/>
      <c r="L36" s="32"/>
    </row>
    <row r="37" spans="2:20" ht="17.100000000000001" customHeight="1" x14ac:dyDescent="0.25">
      <c r="B37" s="203" t="s">
        <v>76</v>
      </c>
      <c r="C37" s="204"/>
      <c r="D37" s="204"/>
      <c r="E37" s="204"/>
      <c r="F37" s="204"/>
      <c r="G37" s="204"/>
      <c r="H37" s="63">
        <v>0.02</v>
      </c>
      <c r="I37" s="93">
        <v>5</v>
      </c>
      <c r="J37" s="93"/>
      <c r="K37" s="67">
        <f>I37+M37</f>
        <v>5.0999999999999996</v>
      </c>
      <c r="L37" s="32"/>
      <c r="M37">
        <f>H37*I37</f>
        <v>0.1</v>
      </c>
    </row>
    <row r="38" spans="2:20" ht="17.100000000000001" customHeight="1" x14ac:dyDescent="0.25">
      <c r="B38" s="178" t="s">
        <v>110</v>
      </c>
      <c r="C38" s="179"/>
      <c r="D38" s="179"/>
      <c r="E38" s="179"/>
      <c r="F38" s="179"/>
      <c r="G38" s="179"/>
      <c r="H38" s="64">
        <v>0.02</v>
      </c>
      <c r="I38" s="93">
        <v>5</v>
      </c>
      <c r="J38" s="93"/>
      <c r="K38" s="67">
        <f t="shared" ref="K38:K60" si="0">I38+M38</f>
        <v>5.0999999999999996</v>
      </c>
      <c r="L38" s="32"/>
      <c r="M38">
        <f t="shared" ref="M38:M60" si="1">H38*I38</f>
        <v>0.1</v>
      </c>
    </row>
    <row r="39" spans="2:20" ht="17.100000000000001" customHeight="1" x14ac:dyDescent="0.25">
      <c r="B39" s="178" t="s">
        <v>108</v>
      </c>
      <c r="C39" s="179"/>
      <c r="D39" s="179"/>
      <c r="E39" s="179"/>
      <c r="F39" s="179"/>
      <c r="G39" s="179"/>
      <c r="H39" s="64">
        <v>0.1</v>
      </c>
      <c r="I39" s="93">
        <v>5</v>
      </c>
      <c r="J39" s="93"/>
      <c r="K39" s="67">
        <f t="shared" si="0"/>
        <v>5.5</v>
      </c>
      <c r="L39" s="32"/>
      <c r="M39">
        <f t="shared" si="1"/>
        <v>0.5</v>
      </c>
    </row>
    <row r="40" spans="2:20" x14ac:dyDescent="0.25">
      <c r="B40" s="178" t="s">
        <v>77</v>
      </c>
      <c r="C40" s="179"/>
      <c r="D40" s="179"/>
      <c r="E40" s="179"/>
      <c r="F40" s="179"/>
      <c r="G40" s="179"/>
      <c r="H40" s="65">
        <v>0.06</v>
      </c>
      <c r="I40" s="93">
        <v>5</v>
      </c>
      <c r="J40" s="93"/>
      <c r="K40" s="67">
        <f t="shared" si="0"/>
        <v>5.3</v>
      </c>
      <c r="L40" s="32"/>
      <c r="M40">
        <f t="shared" si="1"/>
        <v>0.3</v>
      </c>
    </row>
    <row r="41" spans="2:20" x14ac:dyDescent="0.25">
      <c r="B41" s="178" t="s">
        <v>78</v>
      </c>
      <c r="C41" s="179"/>
      <c r="D41" s="179"/>
      <c r="E41" s="179"/>
      <c r="F41" s="179"/>
      <c r="G41" s="179"/>
      <c r="H41" s="65">
        <v>0.02</v>
      </c>
      <c r="I41" s="93">
        <v>4</v>
      </c>
      <c r="J41" s="93"/>
      <c r="K41" s="67">
        <f t="shared" si="0"/>
        <v>4.08</v>
      </c>
      <c r="L41" s="32"/>
      <c r="M41">
        <f t="shared" si="1"/>
        <v>0.08</v>
      </c>
    </row>
    <row r="42" spans="2:20" x14ac:dyDescent="0.25">
      <c r="B42" s="178" t="s">
        <v>79</v>
      </c>
      <c r="C42" s="179"/>
      <c r="D42" s="179"/>
      <c r="E42" s="179"/>
      <c r="F42" s="179"/>
      <c r="G42" s="179"/>
      <c r="H42" s="65">
        <v>0.02</v>
      </c>
      <c r="I42" s="93">
        <v>5</v>
      </c>
      <c r="J42" s="93"/>
      <c r="K42" s="67">
        <f t="shared" si="0"/>
        <v>5.0999999999999996</v>
      </c>
      <c r="L42" s="32"/>
      <c r="M42">
        <f t="shared" si="1"/>
        <v>0.1</v>
      </c>
    </row>
    <row r="43" spans="2:20" x14ac:dyDescent="0.25">
      <c r="B43" s="178" t="s">
        <v>28</v>
      </c>
      <c r="C43" s="179"/>
      <c r="D43" s="179"/>
      <c r="E43" s="179"/>
      <c r="F43" s="179"/>
      <c r="G43" s="179"/>
      <c r="H43" s="65">
        <v>0.02</v>
      </c>
      <c r="I43" s="93">
        <v>4</v>
      </c>
      <c r="J43" s="93"/>
      <c r="K43" s="67">
        <f t="shared" si="0"/>
        <v>4.08</v>
      </c>
      <c r="L43" s="32"/>
      <c r="M43">
        <f t="shared" si="1"/>
        <v>0.08</v>
      </c>
    </row>
    <row r="44" spans="2:20" x14ac:dyDescent="0.25">
      <c r="B44" s="178" t="s">
        <v>29</v>
      </c>
      <c r="C44" s="179"/>
      <c r="D44" s="179"/>
      <c r="E44" s="179"/>
      <c r="F44" s="179"/>
      <c r="G44" s="179"/>
      <c r="H44" s="65">
        <v>0.02</v>
      </c>
      <c r="I44" s="93">
        <v>4</v>
      </c>
      <c r="J44" s="93"/>
      <c r="K44" s="67">
        <f t="shared" si="0"/>
        <v>4.08</v>
      </c>
      <c r="L44" s="32"/>
      <c r="M44">
        <f t="shared" si="1"/>
        <v>0.08</v>
      </c>
    </row>
    <row r="45" spans="2:20" x14ac:dyDescent="0.25">
      <c r="B45" s="178" t="s">
        <v>30</v>
      </c>
      <c r="C45" s="179"/>
      <c r="D45" s="179"/>
      <c r="E45" s="179"/>
      <c r="F45" s="179"/>
      <c r="G45" s="179"/>
      <c r="H45" s="65">
        <v>0.04</v>
      </c>
      <c r="I45" s="93">
        <v>5</v>
      </c>
      <c r="J45" s="93"/>
      <c r="K45" s="67">
        <f t="shared" si="0"/>
        <v>5.2</v>
      </c>
      <c r="L45" s="32"/>
      <c r="M45">
        <f t="shared" si="1"/>
        <v>0.2</v>
      </c>
    </row>
    <row r="46" spans="2:20" x14ac:dyDescent="0.25">
      <c r="B46" s="178" t="s">
        <v>31</v>
      </c>
      <c r="C46" s="179"/>
      <c r="D46" s="179"/>
      <c r="E46" s="179"/>
      <c r="F46" s="179"/>
      <c r="G46" s="179"/>
      <c r="H46" s="65">
        <v>0.02</v>
      </c>
      <c r="I46" s="93">
        <v>4</v>
      </c>
      <c r="J46" s="93"/>
      <c r="K46" s="67">
        <f t="shared" si="0"/>
        <v>4.08</v>
      </c>
      <c r="L46" s="32"/>
      <c r="M46">
        <f t="shared" si="1"/>
        <v>0.08</v>
      </c>
    </row>
    <row r="47" spans="2:20" x14ac:dyDescent="0.25">
      <c r="B47" s="178" t="s">
        <v>80</v>
      </c>
      <c r="C47" s="179"/>
      <c r="D47" s="179"/>
      <c r="E47" s="179"/>
      <c r="F47" s="179"/>
      <c r="G47" s="179"/>
      <c r="H47" s="65">
        <v>0.08</v>
      </c>
      <c r="I47" s="93">
        <v>5</v>
      </c>
      <c r="J47" s="93"/>
      <c r="K47" s="67">
        <f t="shared" si="0"/>
        <v>5.4</v>
      </c>
      <c r="L47" s="32"/>
      <c r="M47">
        <f t="shared" si="1"/>
        <v>0.4</v>
      </c>
    </row>
    <row r="48" spans="2:20" x14ac:dyDescent="0.25">
      <c r="B48" s="178" t="s">
        <v>81</v>
      </c>
      <c r="C48" s="179"/>
      <c r="D48" s="179"/>
      <c r="E48" s="179"/>
      <c r="F48" s="179"/>
      <c r="G48" s="179"/>
      <c r="H48" s="65">
        <v>0.02</v>
      </c>
      <c r="I48" s="93">
        <v>5</v>
      </c>
      <c r="J48" s="93"/>
      <c r="K48" s="67">
        <f t="shared" si="0"/>
        <v>5.0999999999999996</v>
      </c>
      <c r="L48" s="32"/>
      <c r="M48">
        <f t="shared" si="1"/>
        <v>0.1</v>
      </c>
    </row>
    <row r="49" spans="2:17" x14ac:dyDescent="0.25">
      <c r="B49" s="178" t="s">
        <v>82</v>
      </c>
      <c r="C49" s="179"/>
      <c r="D49" s="179"/>
      <c r="E49" s="179"/>
      <c r="F49" s="179"/>
      <c r="G49" s="179"/>
      <c r="H49" s="65">
        <v>0.02</v>
      </c>
      <c r="I49" s="93">
        <v>4</v>
      </c>
      <c r="J49" s="93"/>
      <c r="K49" s="67">
        <f t="shared" si="0"/>
        <v>4.08</v>
      </c>
      <c r="L49" s="32"/>
      <c r="M49">
        <f t="shared" si="1"/>
        <v>0.08</v>
      </c>
    </row>
    <row r="50" spans="2:17" x14ac:dyDescent="0.25">
      <c r="B50" s="178" t="s">
        <v>32</v>
      </c>
      <c r="C50" s="179"/>
      <c r="D50" s="179"/>
      <c r="E50" s="179"/>
      <c r="F50" s="179"/>
      <c r="G50" s="179"/>
      <c r="H50" s="65">
        <v>0.09</v>
      </c>
      <c r="I50" s="93">
        <v>5</v>
      </c>
      <c r="J50" s="93"/>
      <c r="K50" s="67">
        <f t="shared" si="0"/>
        <v>5.45</v>
      </c>
      <c r="L50" s="32"/>
      <c r="M50">
        <f t="shared" si="1"/>
        <v>0.44999999999999996</v>
      </c>
    </row>
    <row r="51" spans="2:17" x14ac:dyDescent="0.25">
      <c r="B51" s="178" t="s">
        <v>33</v>
      </c>
      <c r="C51" s="179"/>
      <c r="D51" s="179"/>
      <c r="E51" s="179"/>
      <c r="F51" s="179"/>
      <c r="G51" s="179"/>
      <c r="H51" s="65">
        <v>7.0000000000000007E-2</v>
      </c>
      <c r="I51" s="93">
        <v>4</v>
      </c>
      <c r="J51" s="93"/>
      <c r="K51" s="67">
        <f t="shared" si="0"/>
        <v>4.28</v>
      </c>
      <c r="L51" s="32"/>
      <c r="M51">
        <f t="shared" si="1"/>
        <v>0.28000000000000003</v>
      </c>
    </row>
    <row r="52" spans="2:17" x14ac:dyDescent="0.25">
      <c r="B52" s="178" t="s">
        <v>83</v>
      </c>
      <c r="C52" s="179"/>
      <c r="D52" s="179"/>
      <c r="E52" s="179"/>
      <c r="F52" s="179"/>
      <c r="G52" s="179"/>
      <c r="H52" s="65">
        <v>0.08</v>
      </c>
      <c r="I52" s="93">
        <v>4</v>
      </c>
      <c r="J52" s="93"/>
      <c r="K52" s="67">
        <f t="shared" si="0"/>
        <v>4.32</v>
      </c>
      <c r="L52" s="32"/>
      <c r="M52">
        <f t="shared" si="1"/>
        <v>0.32</v>
      </c>
    </row>
    <row r="53" spans="2:17" x14ac:dyDescent="0.25">
      <c r="B53" s="178" t="s">
        <v>84</v>
      </c>
      <c r="C53" s="179"/>
      <c r="D53" s="179"/>
      <c r="E53" s="179"/>
      <c r="F53" s="179"/>
      <c r="G53" s="179"/>
      <c r="H53" s="65">
        <v>0.05</v>
      </c>
      <c r="I53" s="93">
        <v>4</v>
      </c>
      <c r="J53" s="93"/>
      <c r="K53" s="67">
        <f t="shared" si="0"/>
        <v>4.2</v>
      </c>
      <c r="L53" s="32"/>
      <c r="M53">
        <f t="shared" si="1"/>
        <v>0.2</v>
      </c>
    </row>
    <row r="54" spans="2:17" x14ac:dyDescent="0.25">
      <c r="B54" s="178" t="s">
        <v>34</v>
      </c>
      <c r="C54" s="179"/>
      <c r="D54" s="179"/>
      <c r="E54" s="179"/>
      <c r="F54" s="179"/>
      <c r="G54" s="179"/>
      <c r="H54" s="65">
        <v>0.02</v>
      </c>
      <c r="I54" s="93">
        <v>3</v>
      </c>
      <c r="J54" s="93"/>
      <c r="K54" s="67">
        <f t="shared" si="0"/>
        <v>3.06</v>
      </c>
      <c r="L54" s="32"/>
      <c r="M54">
        <f t="shared" si="1"/>
        <v>0.06</v>
      </c>
      <c r="N54" s="47"/>
      <c r="O54" s="47"/>
      <c r="P54" s="47"/>
      <c r="Q54" s="47"/>
    </row>
    <row r="55" spans="2:17" x14ac:dyDescent="0.25">
      <c r="B55" s="178" t="s">
        <v>35</v>
      </c>
      <c r="C55" s="179"/>
      <c r="D55" s="179"/>
      <c r="E55" s="179"/>
      <c r="F55" s="179"/>
      <c r="G55" s="179"/>
      <c r="H55" s="65">
        <v>0.02</v>
      </c>
      <c r="I55" s="93">
        <v>3</v>
      </c>
      <c r="J55" s="93"/>
      <c r="K55" s="67">
        <f t="shared" si="0"/>
        <v>3.06</v>
      </c>
      <c r="L55" s="32"/>
      <c r="M55">
        <f t="shared" si="1"/>
        <v>0.06</v>
      </c>
      <c r="N55" s="47"/>
      <c r="O55" s="47"/>
      <c r="P55" s="47"/>
      <c r="Q55" s="47"/>
    </row>
    <row r="56" spans="2:17" x14ac:dyDescent="0.25">
      <c r="B56" s="178" t="s">
        <v>36</v>
      </c>
      <c r="C56" s="179"/>
      <c r="D56" s="179"/>
      <c r="E56" s="179"/>
      <c r="F56" s="179"/>
      <c r="G56" s="179"/>
      <c r="H56" s="65">
        <v>0.02</v>
      </c>
      <c r="I56" s="93">
        <v>3</v>
      </c>
      <c r="J56" s="93"/>
      <c r="K56" s="67">
        <f t="shared" si="0"/>
        <v>3.06</v>
      </c>
      <c r="L56" s="32"/>
      <c r="M56">
        <f t="shared" si="1"/>
        <v>0.06</v>
      </c>
      <c r="N56" s="47"/>
      <c r="O56" s="47"/>
      <c r="P56" s="47"/>
      <c r="Q56" s="47"/>
    </row>
    <row r="57" spans="2:17" x14ac:dyDescent="0.25">
      <c r="B57" s="178" t="s">
        <v>85</v>
      </c>
      <c r="C57" s="179"/>
      <c r="D57" s="179"/>
      <c r="E57" s="179"/>
      <c r="F57" s="179"/>
      <c r="G57" s="179"/>
      <c r="H57" s="65">
        <v>0.02</v>
      </c>
      <c r="I57" s="93">
        <v>4</v>
      </c>
      <c r="J57" s="93"/>
      <c r="K57" s="67">
        <f t="shared" si="0"/>
        <v>4.08</v>
      </c>
      <c r="L57" s="32"/>
      <c r="M57">
        <f t="shared" si="1"/>
        <v>0.08</v>
      </c>
      <c r="N57" s="47"/>
      <c r="O57" s="47"/>
      <c r="P57" s="47"/>
      <c r="Q57" s="47"/>
    </row>
    <row r="58" spans="2:17" x14ac:dyDescent="0.25">
      <c r="B58" s="178" t="s">
        <v>86</v>
      </c>
      <c r="C58" s="179"/>
      <c r="D58" s="179"/>
      <c r="E58" s="179"/>
      <c r="F58" s="179"/>
      <c r="G58" s="179"/>
      <c r="H58" s="65">
        <v>0.02</v>
      </c>
      <c r="I58" s="93">
        <v>4</v>
      </c>
      <c r="J58" s="93"/>
      <c r="K58" s="67">
        <f t="shared" si="0"/>
        <v>4.08</v>
      </c>
      <c r="L58" s="32"/>
      <c r="M58">
        <f t="shared" si="1"/>
        <v>0.08</v>
      </c>
      <c r="N58" s="47"/>
      <c r="O58" s="47"/>
      <c r="P58" s="47"/>
      <c r="Q58" s="47"/>
    </row>
    <row r="59" spans="2:17" x14ac:dyDescent="0.25">
      <c r="B59" s="178" t="s">
        <v>37</v>
      </c>
      <c r="C59" s="179"/>
      <c r="D59" s="179"/>
      <c r="E59" s="179"/>
      <c r="F59" s="179"/>
      <c r="G59" s="179"/>
      <c r="H59" s="65">
        <v>7.0000000000000007E-2</v>
      </c>
      <c r="I59" s="93">
        <v>4</v>
      </c>
      <c r="J59" s="93"/>
      <c r="K59" s="67">
        <f t="shared" si="0"/>
        <v>4.28</v>
      </c>
      <c r="L59" s="32"/>
      <c r="M59">
        <f t="shared" si="1"/>
        <v>0.28000000000000003</v>
      </c>
      <c r="N59" s="47"/>
      <c r="O59" s="47"/>
      <c r="P59" s="47"/>
      <c r="Q59" s="47"/>
    </row>
    <row r="60" spans="2:17" ht="15.75" thickBot="1" x14ac:dyDescent="0.3">
      <c r="B60" s="201" t="s">
        <v>49</v>
      </c>
      <c r="C60" s="202"/>
      <c r="D60" s="202"/>
      <c r="E60" s="202"/>
      <c r="F60" s="202"/>
      <c r="G60" s="202"/>
      <c r="H60" s="66">
        <v>0.08</v>
      </c>
      <c r="I60" s="93">
        <v>4</v>
      </c>
      <c r="J60" s="93"/>
      <c r="K60" s="67">
        <f t="shared" si="0"/>
        <v>4.32</v>
      </c>
      <c r="L60" s="32"/>
      <c r="M60">
        <f t="shared" si="1"/>
        <v>0.32</v>
      </c>
      <c r="N60" s="47"/>
      <c r="O60" s="47"/>
      <c r="P60" s="47"/>
      <c r="Q60" s="47"/>
    </row>
    <row r="61" spans="2:17" ht="21.75" thickBot="1" x14ac:dyDescent="0.4">
      <c r="B61" s="214" t="s">
        <v>27</v>
      </c>
      <c r="C61" s="215"/>
      <c r="D61" s="215"/>
      <c r="E61" s="215"/>
      <c r="F61" s="215"/>
      <c r="G61" s="215"/>
      <c r="H61" s="215"/>
      <c r="I61" s="215"/>
      <c r="J61" s="215"/>
      <c r="K61" s="68">
        <f>SUM(K37:K60)</f>
        <v>106.39000000000001</v>
      </c>
      <c r="L61" s="32"/>
      <c r="M61" s="47"/>
      <c r="N61" s="47"/>
      <c r="O61" s="47"/>
      <c r="P61" s="47"/>
      <c r="Q61" s="47"/>
    </row>
    <row r="62" spans="2:17" ht="21.95" customHeight="1" thickBot="1" x14ac:dyDescent="0.35">
      <c r="B62" s="217" t="s">
        <v>43</v>
      </c>
      <c r="C62" s="218"/>
      <c r="D62" s="218"/>
      <c r="E62" s="218"/>
      <c r="F62" s="218"/>
      <c r="G62" s="218"/>
      <c r="H62" s="218"/>
      <c r="I62" s="218"/>
      <c r="J62" s="218"/>
      <c r="K62" s="62">
        <f>T33</f>
        <v>297.89200000000005</v>
      </c>
      <c r="L62" s="32"/>
      <c r="M62" s="47"/>
      <c r="N62" s="36">
        <f>K62*O62</f>
        <v>357.47040000000004</v>
      </c>
      <c r="O62" s="37">
        <v>1.2</v>
      </c>
      <c r="P62" s="37"/>
      <c r="Q62" s="47"/>
    </row>
    <row r="63" spans="2:17" ht="15.75" thickBot="1" x14ac:dyDescent="0.3">
      <c r="B63" s="193"/>
      <c r="C63" s="194"/>
      <c r="D63" s="194"/>
      <c r="E63" s="194"/>
      <c r="F63" s="194"/>
      <c r="G63" s="194"/>
      <c r="H63" s="33"/>
      <c r="I63" s="194"/>
      <c r="J63" s="194"/>
      <c r="K63" s="33"/>
      <c r="L63" s="34"/>
      <c r="M63" s="47"/>
      <c r="N63" s="37">
        <f>IF(E34&gt;45000,E34*O62,E34)</f>
        <v>0</v>
      </c>
      <c r="O63" s="37"/>
      <c r="P63" s="37"/>
      <c r="Q63" s="47"/>
    </row>
    <row r="64" spans="2:17" x14ac:dyDescent="0.25">
      <c r="M64" s="47"/>
      <c r="N64" s="37"/>
      <c r="O64" s="37"/>
      <c r="P64" s="37"/>
      <c r="Q64" s="47"/>
    </row>
    <row r="65" spans="6:17" x14ac:dyDescent="0.25">
      <c r="F65" s="35">
        <f>E32</f>
        <v>50000</v>
      </c>
      <c r="M65" s="47"/>
      <c r="N65" s="37"/>
      <c r="O65" s="37"/>
      <c r="P65" s="37"/>
      <c r="Q65" s="47"/>
    </row>
    <row r="66" spans="6:17" x14ac:dyDescent="0.25">
      <c r="M66" s="47"/>
      <c r="N66" s="47"/>
      <c r="O66" s="47"/>
      <c r="P66" s="47"/>
      <c r="Q66" s="47"/>
    </row>
    <row r="67" spans="6:17" x14ac:dyDescent="0.25">
      <c r="M67" s="47"/>
      <c r="N67" s="47"/>
      <c r="O67" s="47"/>
      <c r="P67" s="47"/>
      <c r="Q67" s="47"/>
    </row>
  </sheetData>
  <mergeCells count="104">
    <mergeCell ref="B60:G60"/>
    <mergeCell ref="I60:J60"/>
    <mergeCell ref="B61:J61"/>
    <mergeCell ref="B62:J62"/>
    <mergeCell ref="B63:G63"/>
    <mergeCell ref="I63:J63"/>
    <mergeCell ref="B57:G57"/>
    <mergeCell ref="I57:J57"/>
    <mergeCell ref="B58:G58"/>
    <mergeCell ref="I58:J58"/>
    <mergeCell ref="B59:G59"/>
    <mergeCell ref="I59:J59"/>
    <mergeCell ref="B54:G54"/>
    <mergeCell ref="I54:J54"/>
    <mergeCell ref="B55:G55"/>
    <mergeCell ref="I55:J55"/>
    <mergeCell ref="B56:G56"/>
    <mergeCell ref="I56:J56"/>
    <mergeCell ref="B51:G51"/>
    <mergeCell ref="I51:J51"/>
    <mergeCell ref="B52:G52"/>
    <mergeCell ref="I52:J52"/>
    <mergeCell ref="B53:G53"/>
    <mergeCell ref="I53:J53"/>
    <mergeCell ref="B48:G48"/>
    <mergeCell ref="I48:J48"/>
    <mergeCell ref="B49:G49"/>
    <mergeCell ref="I49:J49"/>
    <mergeCell ref="B50:G50"/>
    <mergeCell ref="I50:J50"/>
    <mergeCell ref="B45:G45"/>
    <mergeCell ref="I45:J45"/>
    <mergeCell ref="B46:G46"/>
    <mergeCell ref="I46:J46"/>
    <mergeCell ref="B47:G47"/>
    <mergeCell ref="I47:J47"/>
    <mergeCell ref="B42:G42"/>
    <mergeCell ref="I42:J42"/>
    <mergeCell ref="B43:G43"/>
    <mergeCell ref="I43:J43"/>
    <mergeCell ref="B44:G44"/>
    <mergeCell ref="I44:J44"/>
    <mergeCell ref="B37:G37"/>
    <mergeCell ref="I37:J37"/>
    <mergeCell ref="B40:G40"/>
    <mergeCell ref="I40:J40"/>
    <mergeCell ref="B41:G41"/>
    <mergeCell ref="I41:J41"/>
    <mergeCell ref="B38:G38"/>
    <mergeCell ref="B39:G39"/>
    <mergeCell ref="I38:J38"/>
    <mergeCell ref="I39:J39"/>
    <mergeCell ref="B30:D31"/>
    <mergeCell ref="E30:G31"/>
    <mergeCell ref="H30:H36"/>
    <mergeCell ref="I30:J36"/>
    <mergeCell ref="K30:K36"/>
    <mergeCell ref="B32:D33"/>
    <mergeCell ref="B34:D35"/>
    <mergeCell ref="E34:G35"/>
    <mergeCell ref="B36:G36"/>
    <mergeCell ref="B26:D27"/>
    <mergeCell ref="E26:G27"/>
    <mergeCell ref="B28:D29"/>
    <mergeCell ref="E28:G29"/>
    <mergeCell ref="B20:C21"/>
    <mergeCell ref="D20:D21"/>
    <mergeCell ref="E20:F21"/>
    <mergeCell ref="G20:G21"/>
    <mergeCell ref="B22:D23"/>
    <mergeCell ref="E22:G23"/>
    <mergeCell ref="D12:D13"/>
    <mergeCell ref="E12:F13"/>
    <mergeCell ref="G12:G13"/>
    <mergeCell ref="B14:C15"/>
    <mergeCell ref="D14:D15"/>
    <mergeCell ref="E14:F15"/>
    <mergeCell ref="G14:G15"/>
    <mergeCell ref="B24:D25"/>
    <mergeCell ref="E24:G25"/>
    <mergeCell ref="B1:K1"/>
    <mergeCell ref="B3:D4"/>
    <mergeCell ref="E3:G4"/>
    <mergeCell ref="H3:K4"/>
    <mergeCell ref="B5:G6"/>
    <mergeCell ref="H5:K6"/>
    <mergeCell ref="B7:D8"/>
    <mergeCell ref="E7:G8"/>
    <mergeCell ref="H7:K29"/>
    <mergeCell ref="B9:C9"/>
    <mergeCell ref="E9:F9"/>
    <mergeCell ref="B10:C11"/>
    <mergeCell ref="D10:D11"/>
    <mergeCell ref="E10:F11"/>
    <mergeCell ref="G10:G11"/>
    <mergeCell ref="B12:C13"/>
    <mergeCell ref="B16:C17"/>
    <mergeCell ref="D16:D17"/>
    <mergeCell ref="E16:F17"/>
    <mergeCell ref="G16:G17"/>
    <mergeCell ref="B18:C19"/>
    <mergeCell ref="D18:D19"/>
    <mergeCell ref="E18:F19"/>
    <mergeCell ref="G18:G19"/>
  </mergeCells>
  <pageMargins left="0.7" right="0.7" top="0.78740157499999996" bottom="0.78740157499999996" header="0.3" footer="0.3"/>
  <pageSetup paperSize="9" scale="77" orientation="portrait" r:id="rId1"/>
  <colBreaks count="1" manualBreakCount="1">
    <brk id="12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T67"/>
  <sheetViews>
    <sheetView topLeftCell="A13" zoomScale="80" zoomScaleNormal="80" workbookViewId="0">
      <selection activeCell="E26" sqref="E26:G27"/>
    </sheetView>
  </sheetViews>
  <sheetFormatPr baseColWidth="10" defaultRowHeight="15" outlineLevelCol="1" x14ac:dyDescent="0.25"/>
  <cols>
    <col min="1" max="1" width="3.7109375" style="26" customWidth="1"/>
    <col min="8" max="8" width="5.28515625" customWidth="1"/>
    <col min="10" max="10" width="5.140625" customWidth="1"/>
    <col min="11" max="11" width="10.140625" customWidth="1"/>
    <col min="12" max="12" width="3.28515625" style="26" customWidth="1"/>
    <col min="13" max="13" width="0" hidden="1" customWidth="1"/>
    <col min="17" max="19" width="10.85546875" hidden="1" customWidth="1" outlineLevel="1"/>
    <col min="20" max="20" width="10.85546875" collapsed="1"/>
  </cols>
  <sheetData>
    <row r="1" spans="2:19" ht="23.25" x14ac:dyDescent="0.25">
      <c r="B1" s="94" t="s">
        <v>115</v>
      </c>
      <c r="C1" s="95"/>
      <c r="D1" s="95"/>
      <c r="E1" s="95"/>
      <c r="F1" s="95"/>
      <c r="G1" s="95"/>
      <c r="H1" s="95"/>
      <c r="I1" s="95"/>
      <c r="J1" s="95"/>
      <c r="K1" s="95"/>
      <c r="L1" s="29"/>
    </row>
    <row r="2" spans="2:19" ht="15.75" thickBot="1" x14ac:dyDescent="0.3">
      <c r="B2" s="30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9" x14ac:dyDescent="0.25">
      <c r="B3" s="105" t="s">
        <v>95</v>
      </c>
      <c r="C3" s="106"/>
      <c r="D3" s="107"/>
      <c r="E3" s="111" t="s">
        <v>91</v>
      </c>
      <c r="F3" s="112"/>
      <c r="G3" s="113"/>
      <c r="H3" s="117" t="s">
        <v>14</v>
      </c>
      <c r="I3" s="118"/>
      <c r="J3" s="118"/>
      <c r="K3" s="119"/>
      <c r="L3" s="32"/>
    </row>
    <row r="4" spans="2:19" x14ac:dyDescent="0.25">
      <c r="B4" s="108"/>
      <c r="C4" s="109"/>
      <c r="D4" s="110"/>
      <c r="E4" s="114"/>
      <c r="F4" s="115"/>
      <c r="G4" s="116"/>
      <c r="H4" s="120"/>
      <c r="I4" s="121"/>
      <c r="J4" s="121"/>
      <c r="K4" s="122"/>
      <c r="L4" s="32"/>
    </row>
    <row r="5" spans="2:19" x14ac:dyDescent="0.25">
      <c r="B5" s="123" t="s">
        <v>67</v>
      </c>
      <c r="C5" s="124"/>
      <c r="D5" s="124"/>
      <c r="E5" s="124"/>
      <c r="F5" s="124"/>
      <c r="G5" s="125"/>
      <c r="H5" s="129" t="s">
        <v>68</v>
      </c>
      <c r="I5" s="130"/>
      <c r="J5" s="130"/>
      <c r="K5" s="131"/>
      <c r="L5" s="32"/>
    </row>
    <row r="6" spans="2:19" ht="15.75" thickBot="1" x14ac:dyDescent="0.3">
      <c r="B6" s="126"/>
      <c r="C6" s="127"/>
      <c r="D6" s="127"/>
      <c r="E6" s="127"/>
      <c r="F6" s="127"/>
      <c r="G6" s="128"/>
      <c r="H6" s="132"/>
      <c r="I6" s="133"/>
      <c r="J6" s="133"/>
      <c r="K6" s="134"/>
      <c r="L6" s="32"/>
      <c r="Q6">
        <f>Auswertung!$D$20</f>
        <v>56000</v>
      </c>
      <c r="R6" s="1">
        <f>IF(Q7&lt;0,2.8,0)</f>
        <v>2.8</v>
      </c>
    </row>
    <row r="7" spans="2:19" x14ac:dyDescent="0.25">
      <c r="B7" s="219" t="s">
        <v>15</v>
      </c>
      <c r="C7" s="220"/>
      <c r="D7" s="221"/>
      <c r="E7" s="225" t="s">
        <v>16</v>
      </c>
      <c r="F7" s="220"/>
      <c r="G7" s="226"/>
      <c r="H7" s="205" t="s">
        <v>42</v>
      </c>
      <c r="I7" s="206"/>
      <c r="J7" s="206"/>
      <c r="K7" s="207"/>
      <c r="L7" s="32"/>
      <c r="Q7" s="35">
        <f>E32-Q6</f>
        <v>-2000</v>
      </c>
      <c r="R7" s="61">
        <f>IF(AND(Q7&gt;0,Q7&lt;=1000),2.5,0.8)</f>
        <v>0.8</v>
      </c>
    </row>
    <row r="8" spans="2:19" x14ac:dyDescent="0.25">
      <c r="B8" s="222"/>
      <c r="C8" s="223"/>
      <c r="D8" s="224"/>
      <c r="E8" s="227"/>
      <c r="F8" s="223"/>
      <c r="G8" s="228"/>
      <c r="H8" s="208"/>
      <c r="I8" s="209"/>
      <c r="J8" s="209"/>
      <c r="K8" s="210"/>
      <c r="L8" s="32"/>
      <c r="R8">
        <f>SUM(R6:R7)</f>
        <v>3.5999999999999996</v>
      </c>
    </row>
    <row r="9" spans="2:19" ht="18" customHeight="1" x14ac:dyDescent="0.25">
      <c r="B9" s="145" t="s">
        <v>17</v>
      </c>
      <c r="C9" s="146"/>
      <c r="D9" s="27" t="s">
        <v>19</v>
      </c>
      <c r="E9" s="147" t="s">
        <v>18</v>
      </c>
      <c r="F9" s="146"/>
      <c r="G9" s="28" t="s">
        <v>19</v>
      </c>
      <c r="H9" s="208"/>
      <c r="I9" s="209"/>
      <c r="J9" s="209"/>
      <c r="K9" s="210"/>
      <c r="L9" s="32"/>
      <c r="N9" s="38"/>
      <c r="O9" s="38"/>
      <c r="P9" s="38"/>
      <c r="Q9" s="38"/>
    </row>
    <row r="10" spans="2:19" x14ac:dyDescent="0.25">
      <c r="B10" s="96" t="s">
        <v>69</v>
      </c>
      <c r="C10" s="97"/>
      <c r="D10" s="103">
        <v>0</v>
      </c>
      <c r="E10" s="148" t="s">
        <v>74</v>
      </c>
      <c r="F10" s="97"/>
      <c r="G10" s="150">
        <v>0</v>
      </c>
      <c r="H10" s="208"/>
      <c r="I10" s="209"/>
      <c r="J10" s="209"/>
      <c r="K10" s="210"/>
      <c r="L10" s="32"/>
      <c r="N10" s="38"/>
      <c r="O10" s="38"/>
      <c r="P10" s="38"/>
      <c r="Q10" s="38"/>
    </row>
    <row r="11" spans="2:19" x14ac:dyDescent="0.25">
      <c r="B11" s="98"/>
      <c r="C11" s="99"/>
      <c r="D11" s="104"/>
      <c r="E11" s="149"/>
      <c r="F11" s="99"/>
      <c r="G11" s="151"/>
      <c r="H11" s="208"/>
      <c r="I11" s="209"/>
      <c r="J11" s="209"/>
      <c r="K11" s="210"/>
      <c r="L11" s="32"/>
      <c r="N11" s="38"/>
      <c r="O11" s="38"/>
      <c r="P11" s="38"/>
      <c r="Q11" s="38"/>
      <c r="R11">
        <f>R8*K61</f>
        <v>382.78800000000001</v>
      </c>
      <c r="S11">
        <f>R11/2</f>
        <v>191.39400000000001</v>
      </c>
    </row>
    <row r="12" spans="2:19" ht="14.45" customHeight="1" x14ac:dyDescent="0.25">
      <c r="B12" s="96" t="s">
        <v>70</v>
      </c>
      <c r="C12" s="97"/>
      <c r="D12" s="103">
        <v>0</v>
      </c>
      <c r="E12" s="148" t="s">
        <v>119</v>
      </c>
      <c r="F12" s="97"/>
      <c r="G12" s="150">
        <v>0</v>
      </c>
      <c r="H12" s="208"/>
      <c r="I12" s="209"/>
      <c r="J12" s="209"/>
      <c r="K12" s="210"/>
      <c r="L12" s="32"/>
      <c r="N12" s="38"/>
      <c r="O12" s="38"/>
      <c r="P12" s="38"/>
      <c r="Q12" s="38"/>
      <c r="S12">
        <f>S11+K61</f>
        <v>297.72400000000005</v>
      </c>
    </row>
    <row r="13" spans="2:19" x14ac:dyDescent="0.25">
      <c r="B13" s="98"/>
      <c r="C13" s="99"/>
      <c r="D13" s="104"/>
      <c r="E13" s="149"/>
      <c r="F13" s="99"/>
      <c r="G13" s="151"/>
      <c r="H13" s="208"/>
      <c r="I13" s="209"/>
      <c r="J13" s="209"/>
      <c r="K13" s="210"/>
      <c r="L13" s="32"/>
      <c r="N13" s="38"/>
      <c r="O13" s="38"/>
      <c r="P13" s="38"/>
      <c r="Q13" s="38"/>
    </row>
    <row r="14" spans="2:19" x14ac:dyDescent="0.25">
      <c r="B14" s="100" t="s">
        <v>71</v>
      </c>
      <c r="C14" s="97"/>
      <c r="D14" s="103">
        <v>0</v>
      </c>
      <c r="E14" s="148" t="s">
        <v>103</v>
      </c>
      <c r="F14" s="97"/>
      <c r="G14" s="150">
        <v>0</v>
      </c>
      <c r="H14" s="208"/>
      <c r="I14" s="209"/>
      <c r="J14" s="209"/>
      <c r="K14" s="210"/>
      <c r="L14" s="32"/>
      <c r="N14" s="55"/>
      <c r="O14" s="38"/>
      <c r="P14" s="38"/>
      <c r="Q14" s="38"/>
    </row>
    <row r="15" spans="2:19" x14ac:dyDescent="0.25">
      <c r="B15" s="98"/>
      <c r="C15" s="99"/>
      <c r="D15" s="104"/>
      <c r="E15" s="149"/>
      <c r="F15" s="99"/>
      <c r="G15" s="151"/>
      <c r="H15" s="208"/>
      <c r="I15" s="209"/>
      <c r="J15" s="209"/>
      <c r="K15" s="210"/>
      <c r="L15" s="32"/>
      <c r="N15" s="38"/>
      <c r="O15" s="38"/>
      <c r="P15" s="38"/>
      <c r="Q15" s="38"/>
    </row>
    <row r="16" spans="2:19" x14ac:dyDescent="0.25">
      <c r="B16" s="96" t="s">
        <v>73</v>
      </c>
      <c r="C16" s="97"/>
      <c r="D16" s="103">
        <v>0</v>
      </c>
      <c r="E16" s="152" t="s">
        <v>116</v>
      </c>
      <c r="F16" s="97"/>
      <c r="G16" s="150">
        <v>0</v>
      </c>
      <c r="H16" s="208"/>
      <c r="I16" s="209"/>
      <c r="J16" s="209"/>
      <c r="K16" s="210"/>
      <c r="L16" s="32"/>
      <c r="N16" s="38"/>
      <c r="O16" s="38"/>
      <c r="P16" s="38"/>
      <c r="Q16" s="38"/>
    </row>
    <row r="17" spans="2:17" x14ac:dyDescent="0.25">
      <c r="B17" s="98"/>
      <c r="C17" s="99"/>
      <c r="D17" s="104"/>
      <c r="E17" s="149"/>
      <c r="F17" s="99"/>
      <c r="G17" s="151"/>
      <c r="H17" s="208"/>
      <c r="I17" s="209"/>
      <c r="J17" s="209"/>
      <c r="K17" s="210"/>
      <c r="L17" s="32"/>
      <c r="N17" s="38"/>
      <c r="O17" s="38"/>
      <c r="P17" s="38"/>
      <c r="Q17" s="38"/>
    </row>
    <row r="18" spans="2:17" x14ac:dyDescent="0.25">
      <c r="B18" s="96" t="s">
        <v>72</v>
      </c>
      <c r="C18" s="97"/>
      <c r="D18" s="103">
        <v>0</v>
      </c>
      <c r="E18" s="152" t="s">
        <v>75</v>
      </c>
      <c r="F18" s="97"/>
      <c r="G18" s="150">
        <v>0</v>
      </c>
      <c r="H18" s="208"/>
      <c r="I18" s="209"/>
      <c r="J18" s="209"/>
      <c r="K18" s="210"/>
      <c r="L18" s="32"/>
      <c r="N18" s="38"/>
      <c r="O18" s="38"/>
      <c r="P18" s="38"/>
      <c r="Q18" s="55"/>
    </row>
    <row r="19" spans="2:17" x14ac:dyDescent="0.25">
      <c r="B19" s="101"/>
      <c r="C19" s="102"/>
      <c r="D19" s="177"/>
      <c r="E19" s="153"/>
      <c r="F19" s="102"/>
      <c r="G19" s="154"/>
      <c r="H19" s="208"/>
      <c r="I19" s="209"/>
      <c r="J19" s="209"/>
      <c r="K19" s="210"/>
      <c r="L19" s="32"/>
      <c r="Q19" s="35"/>
    </row>
    <row r="20" spans="2:17" x14ac:dyDescent="0.25">
      <c r="B20" s="155" t="s">
        <v>20</v>
      </c>
      <c r="C20" s="156"/>
      <c r="D20" s="159">
        <f>SUM(D10:D19)</f>
        <v>0</v>
      </c>
      <c r="E20" s="161" t="s">
        <v>21</v>
      </c>
      <c r="F20" s="156"/>
      <c r="G20" s="163">
        <f>SUM(G10:G19)</f>
        <v>0</v>
      </c>
      <c r="H20" s="208"/>
      <c r="I20" s="209"/>
      <c r="J20" s="209"/>
      <c r="K20" s="210"/>
      <c r="L20" s="32"/>
    </row>
    <row r="21" spans="2:17" ht="15.75" thickBot="1" x14ac:dyDescent="0.3">
      <c r="B21" s="157"/>
      <c r="C21" s="158"/>
      <c r="D21" s="160"/>
      <c r="E21" s="162"/>
      <c r="F21" s="158"/>
      <c r="G21" s="164"/>
      <c r="H21" s="208"/>
      <c r="I21" s="209"/>
      <c r="J21" s="209"/>
      <c r="K21" s="210"/>
      <c r="L21" s="32"/>
    </row>
    <row r="22" spans="2:17" x14ac:dyDescent="0.25">
      <c r="B22" s="165" t="s">
        <v>22</v>
      </c>
      <c r="C22" s="166"/>
      <c r="D22" s="167"/>
      <c r="E22" s="171">
        <v>54000</v>
      </c>
      <c r="F22" s="172"/>
      <c r="G22" s="173"/>
      <c r="H22" s="208"/>
      <c r="I22" s="209"/>
      <c r="J22" s="209"/>
      <c r="K22" s="210"/>
      <c r="L22" s="32"/>
    </row>
    <row r="23" spans="2:17" x14ac:dyDescent="0.25">
      <c r="B23" s="168"/>
      <c r="C23" s="169"/>
      <c r="D23" s="170"/>
      <c r="E23" s="174"/>
      <c r="F23" s="175"/>
      <c r="G23" s="176"/>
      <c r="H23" s="208"/>
      <c r="I23" s="209"/>
      <c r="J23" s="209"/>
      <c r="K23" s="210"/>
      <c r="L23" s="32"/>
    </row>
    <row r="24" spans="2:17" x14ac:dyDescent="0.25">
      <c r="B24" s="187" t="s">
        <v>23</v>
      </c>
      <c r="C24" s="188"/>
      <c r="D24" s="189"/>
      <c r="E24" s="180">
        <f>D20</f>
        <v>0</v>
      </c>
      <c r="F24" s="181"/>
      <c r="G24" s="182"/>
      <c r="H24" s="208"/>
      <c r="I24" s="209"/>
      <c r="J24" s="209"/>
      <c r="K24" s="210"/>
      <c r="L24" s="32"/>
    </row>
    <row r="25" spans="2:17" x14ac:dyDescent="0.25">
      <c r="B25" s="168"/>
      <c r="C25" s="169"/>
      <c r="D25" s="170"/>
      <c r="E25" s="174"/>
      <c r="F25" s="175"/>
      <c r="G25" s="176"/>
      <c r="H25" s="208"/>
      <c r="I25" s="209"/>
      <c r="J25" s="209"/>
      <c r="K25" s="210"/>
      <c r="L25" s="32"/>
    </row>
    <row r="26" spans="2:17" x14ac:dyDescent="0.25">
      <c r="B26" s="187" t="s">
        <v>24</v>
      </c>
      <c r="C26" s="188"/>
      <c r="D26" s="189"/>
      <c r="E26" s="180">
        <f>G20</f>
        <v>0</v>
      </c>
      <c r="F26" s="181"/>
      <c r="G26" s="182"/>
      <c r="H26" s="208"/>
      <c r="I26" s="209"/>
      <c r="J26" s="209"/>
      <c r="K26" s="210"/>
      <c r="L26" s="32"/>
    </row>
    <row r="27" spans="2:17" x14ac:dyDescent="0.25">
      <c r="B27" s="168"/>
      <c r="C27" s="169"/>
      <c r="D27" s="170"/>
      <c r="E27" s="174"/>
      <c r="F27" s="175"/>
      <c r="G27" s="176"/>
      <c r="H27" s="208"/>
      <c r="I27" s="209"/>
      <c r="J27" s="209"/>
      <c r="K27" s="210"/>
      <c r="L27" s="32"/>
    </row>
    <row r="28" spans="2:17" x14ac:dyDescent="0.25">
      <c r="B28" s="187" t="s">
        <v>44</v>
      </c>
      <c r="C28" s="188"/>
      <c r="D28" s="189"/>
      <c r="E28" s="180">
        <v>0</v>
      </c>
      <c r="F28" s="181"/>
      <c r="G28" s="182"/>
      <c r="H28" s="208"/>
      <c r="I28" s="209"/>
      <c r="J28" s="209"/>
      <c r="K28" s="210"/>
      <c r="L28" s="32"/>
    </row>
    <row r="29" spans="2:17" ht="15.75" thickBot="1" x14ac:dyDescent="0.3">
      <c r="B29" s="168"/>
      <c r="C29" s="169"/>
      <c r="D29" s="170"/>
      <c r="E29" s="174"/>
      <c r="F29" s="175"/>
      <c r="G29" s="176"/>
      <c r="H29" s="211"/>
      <c r="I29" s="212"/>
      <c r="J29" s="212"/>
      <c r="K29" s="213"/>
      <c r="L29" s="32"/>
    </row>
    <row r="30" spans="2:17" x14ac:dyDescent="0.25">
      <c r="B30" s="187" t="s">
        <v>104</v>
      </c>
      <c r="C30" s="188"/>
      <c r="D30" s="189"/>
      <c r="E30" s="180">
        <v>0</v>
      </c>
      <c r="F30" s="181"/>
      <c r="G30" s="181"/>
      <c r="H30" s="197" t="s">
        <v>40</v>
      </c>
      <c r="I30" s="198" t="s">
        <v>39</v>
      </c>
      <c r="J30" s="199"/>
      <c r="K30" s="197" t="s">
        <v>41</v>
      </c>
      <c r="L30" s="32"/>
    </row>
    <row r="31" spans="2:17" x14ac:dyDescent="0.25">
      <c r="B31" s="168"/>
      <c r="C31" s="169"/>
      <c r="D31" s="170"/>
      <c r="E31" s="174"/>
      <c r="F31" s="175"/>
      <c r="G31" s="175"/>
      <c r="H31" s="197"/>
      <c r="I31" s="200"/>
      <c r="J31" s="199"/>
      <c r="K31" s="197"/>
      <c r="L31" s="32"/>
    </row>
    <row r="32" spans="2:17" x14ac:dyDescent="0.25">
      <c r="B32" s="187" t="s">
        <v>25</v>
      </c>
      <c r="C32" s="188"/>
      <c r="D32" s="189"/>
      <c r="E32" s="252">
        <f>SUM(E22:G29)</f>
        <v>54000</v>
      </c>
      <c r="F32" s="249"/>
      <c r="G32" s="249"/>
      <c r="H32" s="197"/>
      <c r="I32" s="200"/>
      <c r="J32" s="199"/>
      <c r="K32" s="197"/>
      <c r="L32" s="32"/>
    </row>
    <row r="33" spans="2:13" x14ac:dyDescent="0.25">
      <c r="B33" s="168"/>
      <c r="C33" s="169"/>
      <c r="D33" s="170"/>
      <c r="E33" s="250"/>
      <c r="F33" s="251"/>
      <c r="G33" s="251">
        <f>E32</f>
        <v>54000</v>
      </c>
      <c r="H33" s="197"/>
      <c r="I33" s="200"/>
      <c r="J33" s="199"/>
      <c r="K33" s="197"/>
      <c r="L33" s="32"/>
    </row>
    <row r="34" spans="2:13" x14ac:dyDescent="0.25">
      <c r="B34" s="187" t="s">
        <v>26</v>
      </c>
      <c r="C34" s="188"/>
      <c r="D34" s="189"/>
      <c r="E34" s="183">
        <v>0</v>
      </c>
      <c r="F34" s="184"/>
      <c r="G34" s="184"/>
      <c r="H34" s="197"/>
      <c r="I34" s="200"/>
      <c r="J34" s="199"/>
      <c r="K34" s="197"/>
      <c r="L34" s="32"/>
    </row>
    <row r="35" spans="2:13" ht="15.75" thickBot="1" x14ac:dyDescent="0.3">
      <c r="B35" s="190"/>
      <c r="C35" s="191"/>
      <c r="D35" s="192"/>
      <c r="E35" s="185"/>
      <c r="F35" s="186"/>
      <c r="G35" s="186"/>
      <c r="H35" s="197"/>
      <c r="I35" s="200"/>
      <c r="J35" s="199"/>
      <c r="K35" s="197"/>
      <c r="L35" s="32"/>
    </row>
    <row r="36" spans="2:13" ht="22.5" customHeight="1" thickBot="1" x14ac:dyDescent="0.3">
      <c r="B36" s="195" t="s">
        <v>38</v>
      </c>
      <c r="C36" s="196"/>
      <c r="D36" s="196"/>
      <c r="E36" s="196"/>
      <c r="F36" s="196"/>
      <c r="G36" s="196"/>
      <c r="H36" s="197"/>
      <c r="I36" s="200"/>
      <c r="J36" s="199"/>
      <c r="K36" s="197"/>
      <c r="L36" s="32"/>
    </row>
    <row r="37" spans="2:13" ht="17.100000000000001" customHeight="1" x14ac:dyDescent="0.25">
      <c r="B37" s="203" t="s">
        <v>76</v>
      </c>
      <c r="C37" s="204"/>
      <c r="D37" s="204"/>
      <c r="E37" s="204"/>
      <c r="F37" s="204"/>
      <c r="G37" s="204"/>
      <c r="H37" s="63">
        <v>0.02</v>
      </c>
      <c r="I37" s="93">
        <v>4</v>
      </c>
      <c r="J37" s="93"/>
      <c r="K37" s="67">
        <f>I37+M37</f>
        <v>4.08</v>
      </c>
      <c r="L37" s="32"/>
      <c r="M37">
        <f>H37*I37</f>
        <v>0.08</v>
      </c>
    </row>
    <row r="38" spans="2:13" ht="17.100000000000001" customHeight="1" x14ac:dyDescent="0.25">
      <c r="B38" s="178" t="s">
        <v>109</v>
      </c>
      <c r="C38" s="179"/>
      <c r="D38" s="179"/>
      <c r="E38" s="179"/>
      <c r="F38" s="179"/>
      <c r="G38" s="179"/>
      <c r="H38" s="64">
        <v>0.02</v>
      </c>
      <c r="I38" s="93">
        <v>5</v>
      </c>
      <c r="J38" s="93"/>
      <c r="K38" s="67">
        <f t="shared" ref="K38:K60" si="0">I38+M38</f>
        <v>5.0999999999999996</v>
      </c>
      <c r="L38" s="32"/>
      <c r="M38">
        <f t="shared" ref="M38:M60" si="1">H38*I38</f>
        <v>0.1</v>
      </c>
    </row>
    <row r="39" spans="2:13" ht="17.100000000000001" customHeight="1" x14ac:dyDescent="0.25">
      <c r="B39" s="178" t="s">
        <v>108</v>
      </c>
      <c r="C39" s="179"/>
      <c r="D39" s="179"/>
      <c r="E39" s="179"/>
      <c r="F39" s="179"/>
      <c r="G39" s="179"/>
      <c r="H39" s="64">
        <v>0.1</v>
      </c>
      <c r="I39" s="93">
        <v>5</v>
      </c>
      <c r="J39" s="93"/>
      <c r="K39" s="67">
        <f t="shared" si="0"/>
        <v>5.5</v>
      </c>
      <c r="L39" s="32"/>
      <c r="M39">
        <f t="shared" si="1"/>
        <v>0.5</v>
      </c>
    </row>
    <row r="40" spans="2:13" x14ac:dyDescent="0.25">
      <c r="B40" s="178" t="s">
        <v>77</v>
      </c>
      <c r="C40" s="179"/>
      <c r="D40" s="179"/>
      <c r="E40" s="179"/>
      <c r="F40" s="179"/>
      <c r="G40" s="179"/>
      <c r="H40" s="65">
        <v>0.06</v>
      </c>
      <c r="I40" s="93">
        <v>5</v>
      </c>
      <c r="J40" s="93"/>
      <c r="K40" s="67">
        <f t="shared" si="0"/>
        <v>5.3</v>
      </c>
      <c r="L40" s="32"/>
      <c r="M40">
        <f t="shared" si="1"/>
        <v>0.3</v>
      </c>
    </row>
    <row r="41" spans="2:13" x14ac:dyDescent="0.25">
      <c r="B41" s="178" t="s">
        <v>78</v>
      </c>
      <c r="C41" s="179"/>
      <c r="D41" s="179"/>
      <c r="E41" s="179"/>
      <c r="F41" s="179"/>
      <c r="G41" s="179"/>
      <c r="H41" s="65">
        <v>0.02</v>
      </c>
      <c r="I41" s="93">
        <v>4</v>
      </c>
      <c r="J41" s="93"/>
      <c r="K41" s="67">
        <f t="shared" si="0"/>
        <v>4.08</v>
      </c>
      <c r="L41" s="32"/>
      <c r="M41">
        <f t="shared" si="1"/>
        <v>0.08</v>
      </c>
    </row>
    <row r="42" spans="2:13" x14ac:dyDescent="0.25">
      <c r="B42" s="178" t="s">
        <v>79</v>
      </c>
      <c r="C42" s="179"/>
      <c r="D42" s="179"/>
      <c r="E42" s="179"/>
      <c r="F42" s="179"/>
      <c r="G42" s="179"/>
      <c r="H42" s="65">
        <v>0.02</v>
      </c>
      <c r="I42" s="93">
        <v>5</v>
      </c>
      <c r="J42" s="93"/>
      <c r="K42" s="67">
        <f t="shared" si="0"/>
        <v>5.0999999999999996</v>
      </c>
      <c r="L42" s="32"/>
      <c r="M42">
        <f t="shared" si="1"/>
        <v>0.1</v>
      </c>
    </row>
    <row r="43" spans="2:13" x14ac:dyDescent="0.25">
      <c r="B43" s="178" t="s">
        <v>28</v>
      </c>
      <c r="C43" s="179"/>
      <c r="D43" s="179"/>
      <c r="E43" s="179"/>
      <c r="F43" s="179"/>
      <c r="G43" s="179"/>
      <c r="H43" s="65">
        <v>0.02</v>
      </c>
      <c r="I43" s="93">
        <v>4</v>
      </c>
      <c r="J43" s="93"/>
      <c r="K43" s="67">
        <f t="shared" si="0"/>
        <v>4.08</v>
      </c>
      <c r="L43" s="32"/>
      <c r="M43">
        <f t="shared" si="1"/>
        <v>0.08</v>
      </c>
    </row>
    <row r="44" spans="2:13" x14ac:dyDescent="0.25">
      <c r="B44" s="178" t="s">
        <v>29</v>
      </c>
      <c r="C44" s="179"/>
      <c r="D44" s="179"/>
      <c r="E44" s="179"/>
      <c r="F44" s="179"/>
      <c r="G44" s="179"/>
      <c r="H44" s="65">
        <v>0.02</v>
      </c>
      <c r="I44" s="93">
        <v>4</v>
      </c>
      <c r="J44" s="93"/>
      <c r="K44" s="67">
        <f t="shared" si="0"/>
        <v>4.08</v>
      </c>
      <c r="L44" s="32"/>
      <c r="M44">
        <f t="shared" si="1"/>
        <v>0.08</v>
      </c>
    </row>
    <row r="45" spans="2:13" x14ac:dyDescent="0.25">
      <c r="B45" s="178" t="s">
        <v>30</v>
      </c>
      <c r="C45" s="179"/>
      <c r="D45" s="179"/>
      <c r="E45" s="179"/>
      <c r="F45" s="179"/>
      <c r="G45" s="179"/>
      <c r="H45" s="65">
        <v>0.04</v>
      </c>
      <c r="I45" s="93">
        <v>5</v>
      </c>
      <c r="J45" s="93"/>
      <c r="K45" s="67">
        <f t="shared" si="0"/>
        <v>5.2</v>
      </c>
      <c r="L45" s="32"/>
      <c r="M45">
        <f t="shared" si="1"/>
        <v>0.2</v>
      </c>
    </row>
    <row r="46" spans="2:13" x14ac:dyDescent="0.25">
      <c r="B46" s="178" t="s">
        <v>31</v>
      </c>
      <c r="C46" s="179"/>
      <c r="D46" s="179"/>
      <c r="E46" s="179"/>
      <c r="F46" s="179"/>
      <c r="G46" s="179"/>
      <c r="H46" s="65">
        <v>0.02</v>
      </c>
      <c r="I46" s="93">
        <v>5</v>
      </c>
      <c r="J46" s="93"/>
      <c r="K46" s="67">
        <f t="shared" si="0"/>
        <v>5.0999999999999996</v>
      </c>
      <c r="L46" s="32"/>
      <c r="M46">
        <f t="shared" si="1"/>
        <v>0.1</v>
      </c>
    </row>
    <row r="47" spans="2:13" x14ac:dyDescent="0.25">
      <c r="B47" s="178" t="s">
        <v>80</v>
      </c>
      <c r="C47" s="179"/>
      <c r="D47" s="179"/>
      <c r="E47" s="179"/>
      <c r="F47" s="179"/>
      <c r="G47" s="179"/>
      <c r="H47" s="65">
        <v>0.08</v>
      </c>
      <c r="I47" s="93">
        <v>4</v>
      </c>
      <c r="J47" s="93"/>
      <c r="K47" s="67">
        <f t="shared" si="0"/>
        <v>4.32</v>
      </c>
      <c r="L47" s="32"/>
      <c r="M47">
        <f t="shared" si="1"/>
        <v>0.32</v>
      </c>
    </row>
    <row r="48" spans="2:13" x14ac:dyDescent="0.25">
      <c r="B48" s="178" t="s">
        <v>81</v>
      </c>
      <c r="C48" s="179"/>
      <c r="D48" s="179"/>
      <c r="E48" s="179"/>
      <c r="F48" s="179"/>
      <c r="G48" s="179"/>
      <c r="H48" s="65">
        <v>0.02</v>
      </c>
      <c r="I48" s="93">
        <v>5</v>
      </c>
      <c r="J48" s="93"/>
      <c r="K48" s="67">
        <f t="shared" si="0"/>
        <v>5.0999999999999996</v>
      </c>
      <c r="L48" s="32"/>
      <c r="M48">
        <f t="shared" si="1"/>
        <v>0.1</v>
      </c>
    </row>
    <row r="49" spans="2:17" x14ac:dyDescent="0.25">
      <c r="B49" s="178" t="s">
        <v>82</v>
      </c>
      <c r="C49" s="179"/>
      <c r="D49" s="179"/>
      <c r="E49" s="179"/>
      <c r="F49" s="179"/>
      <c r="G49" s="179"/>
      <c r="H49" s="65">
        <v>0.02</v>
      </c>
      <c r="I49" s="93">
        <v>4</v>
      </c>
      <c r="J49" s="93"/>
      <c r="K49" s="67">
        <f t="shared" si="0"/>
        <v>4.08</v>
      </c>
      <c r="L49" s="32"/>
      <c r="M49">
        <f t="shared" si="1"/>
        <v>0.08</v>
      </c>
    </row>
    <row r="50" spans="2:17" x14ac:dyDescent="0.25">
      <c r="B50" s="178" t="s">
        <v>32</v>
      </c>
      <c r="C50" s="179"/>
      <c r="D50" s="179"/>
      <c r="E50" s="179"/>
      <c r="F50" s="179"/>
      <c r="G50" s="179"/>
      <c r="H50" s="65">
        <v>0.09</v>
      </c>
      <c r="I50" s="93">
        <v>3</v>
      </c>
      <c r="J50" s="93"/>
      <c r="K50" s="67">
        <f t="shared" si="0"/>
        <v>3.27</v>
      </c>
      <c r="L50" s="32"/>
      <c r="M50">
        <f t="shared" si="1"/>
        <v>0.27</v>
      </c>
    </row>
    <row r="51" spans="2:17" x14ac:dyDescent="0.25">
      <c r="B51" s="178" t="s">
        <v>33</v>
      </c>
      <c r="C51" s="179"/>
      <c r="D51" s="179"/>
      <c r="E51" s="179"/>
      <c r="F51" s="179"/>
      <c r="G51" s="179"/>
      <c r="H51" s="65">
        <v>7.0000000000000007E-2</v>
      </c>
      <c r="I51" s="93">
        <v>4</v>
      </c>
      <c r="J51" s="93"/>
      <c r="K51" s="67">
        <f t="shared" si="0"/>
        <v>4.28</v>
      </c>
      <c r="L51" s="32"/>
      <c r="M51">
        <f t="shared" si="1"/>
        <v>0.28000000000000003</v>
      </c>
    </row>
    <row r="52" spans="2:17" x14ac:dyDescent="0.25">
      <c r="B52" s="178" t="s">
        <v>83</v>
      </c>
      <c r="C52" s="179"/>
      <c r="D52" s="179"/>
      <c r="E52" s="179"/>
      <c r="F52" s="179"/>
      <c r="G52" s="179"/>
      <c r="H52" s="65">
        <v>0.08</v>
      </c>
      <c r="I52" s="93">
        <v>5</v>
      </c>
      <c r="J52" s="93"/>
      <c r="K52" s="67">
        <f t="shared" si="0"/>
        <v>5.4</v>
      </c>
      <c r="L52" s="32"/>
      <c r="M52">
        <f t="shared" si="1"/>
        <v>0.4</v>
      </c>
    </row>
    <row r="53" spans="2:17" x14ac:dyDescent="0.25">
      <c r="B53" s="178" t="s">
        <v>84</v>
      </c>
      <c r="C53" s="179"/>
      <c r="D53" s="179"/>
      <c r="E53" s="179"/>
      <c r="F53" s="179"/>
      <c r="G53" s="179"/>
      <c r="H53" s="65">
        <v>0.05</v>
      </c>
      <c r="I53" s="93">
        <v>5</v>
      </c>
      <c r="J53" s="93"/>
      <c r="K53" s="67">
        <f t="shared" si="0"/>
        <v>5.25</v>
      </c>
      <c r="L53" s="32"/>
      <c r="M53">
        <f t="shared" si="1"/>
        <v>0.25</v>
      </c>
    </row>
    <row r="54" spans="2:17" x14ac:dyDescent="0.25">
      <c r="B54" s="178" t="s">
        <v>34</v>
      </c>
      <c r="C54" s="179"/>
      <c r="D54" s="179"/>
      <c r="E54" s="179"/>
      <c r="F54" s="179"/>
      <c r="G54" s="179"/>
      <c r="H54" s="65">
        <v>0.02</v>
      </c>
      <c r="I54" s="93">
        <v>3</v>
      </c>
      <c r="J54" s="93"/>
      <c r="K54" s="67">
        <f t="shared" si="0"/>
        <v>3.06</v>
      </c>
      <c r="L54" s="32"/>
      <c r="M54">
        <f t="shared" si="1"/>
        <v>0.06</v>
      </c>
      <c r="N54" s="47"/>
      <c r="O54" s="47"/>
      <c r="P54" s="47"/>
      <c r="Q54" s="47"/>
    </row>
    <row r="55" spans="2:17" x14ac:dyDescent="0.25">
      <c r="B55" s="178" t="s">
        <v>35</v>
      </c>
      <c r="C55" s="179"/>
      <c r="D55" s="179"/>
      <c r="E55" s="179"/>
      <c r="F55" s="179"/>
      <c r="G55" s="179"/>
      <c r="H55" s="65">
        <v>0.02</v>
      </c>
      <c r="I55" s="93">
        <v>3</v>
      </c>
      <c r="J55" s="93"/>
      <c r="K55" s="67">
        <f t="shared" si="0"/>
        <v>3.06</v>
      </c>
      <c r="L55" s="32"/>
      <c r="M55">
        <f t="shared" si="1"/>
        <v>0.06</v>
      </c>
      <c r="N55" s="47"/>
      <c r="O55" s="47"/>
      <c r="P55" s="47"/>
      <c r="Q55" s="47"/>
    </row>
    <row r="56" spans="2:17" x14ac:dyDescent="0.25">
      <c r="B56" s="178" t="s">
        <v>36</v>
      </c>
      <c r="C56" s="179"/>
      <c r="D56" s="179"/>
      <c r="E56" s="179"/>
      <c r="F56" s="179"/>
      <c r="G56" s="179"/>
      <c r="H56" s="65">
        <v>0.02</v>
      </c>
      <c r="I56" s="93">
        <v>3</v>
      </c>
      <c r="J56" s="93"/>
      <c r="K56" s="67">
        <f t="shared" si="0"/>
        <v>3.06</v>
      </c>
      <c r="L56" s="32"/>
      <c r="M56">
        <f t="shared" si="1"/>
        <v>0.06</v>
      </c>
      <c r="N56" s="47"/>
      <c r="O56" s="47"/>
      <c r="P56" s="47"/>
      <c r="Q56" s="47"/>
    </row>
    <row r="57" spans="2:17" x14ac:dyDescent="0.25">
      <c r="B57" s="178" t="s">
        <v>85</v>
      </c>
      <c r="C57" s="179"/>
      <c r="D57" s="179"/>
      <c r="E57" s="179"/>
      <c r="F57" s="179"/>
      <c r="G57" s="179"/>
      <c r="H57" s="65">
        <v>0.02</v>
      </c>
      <c r="I57" s="93">
        <v>4</v>
      </c>
      <c r="J57" s="93"/>
      <c r="K57" s="67">
        <f t="shared" si="0"/>
        <v>4.08</v>
      </c>
      <c r="L57" s="32"/>
      <c r="M57">
        <f t="shared" si="1"/>
        <v>0.08</v>
      </c>
      <c r="N57" s="47"/>
      <c r="O57" s="47"/>
      <c r="P57" s="47"/>
      <c r="Q57" s="47"/>
    </row>
    <row r="58" spans="2:17" x14ac:dyDescent="0.25">
      <c r="B58" s="178" t="s">
        <v>86</v>
      </c>
      <c r="C58" s="179"/>
      <c r="D58" s="179"/>
      <c r="E58" s="179"/>
      <c r="F58" s="179"/>
      <c r="G58" s="179"/>
      <c r="H58" s="65">
        <v>0.02</v>
      </c>
      <c r="I58" s="93">
        <v>4</v>
      </c>
      <c r="J58" s="93"/>
      <c r="K58" s="67">
        <f t="shared" si="0"/>
        <v>4.08</v>
      </c>
      <c r="L58" s="32"/>
      <c r="M58">
        <f t="shared" si="1"/>
        <v>0.08</v>
      </c>
      <c r="N58" s="47"/>
      <c r="O58" s="47"/>
      <c r="P58" s="47"/>
      <c r="Q58" s="47"/>
    </row>
    <row r="59" spans="2:17" x14ac:dyDescent="0.25">
      <c r="B59" s="178" t="s">
        <v>37</v>
      </c>
      <c r="C59" s="179"/>
      <c r="D59" s="179"/>
      <c r="E59" s="179"/>
      <c r="F59" s="179"/>
      <c r="G59" s="179"/>
      <c r="H59" s="65">
        <v>7.0000000000000007E-2</v>
      </c>
      <c r="I59" s="93">
        <v>5</v>
      </c>
      <c r="J59" s="93"/>
      <c r="K59" s="67">
        <f t="shared" si="0"/>
        <v>5.35</v>
      </c>
      <c r="L59" s="32"/>
      <c r="M59">
        <f t="shared" si="1"/>
        <v>0.35000000000000003</v>
      </c>
      <c r="N59" s="47"/>
      <c r="O59" s="47"/>
      <c r="P59" s="47"/>
      <c r="Q59" s="47"/>
    </row>
    <row r="60" spans="2:17" ht="15.75" thickBot="1" x14ac:dyDescent="0.3">
      <c r="B60" s="201" t="s">
        <v>49</v>
      </c>
      <c r="C60" s="202"/>
      <c r="D60" s="202"/>
      <c r="E60" s="202"/>
      <c r="F60" s="202"/>
      <c r="G60" s="202"/>
      <c r="H60" s="66">
        <v>0.08</v>
      </c>
      <c r="I60" s="93">
        <v>4</v>
      </c>
      <c r="J60" s="93"/>
      <c r="K60" s="67">
        <f t="shared" si="0"/>
        <v>4.32</v>
      </c>
      <c r="L60" s="32"/>
      <c r="M60">
        <f t="shared" si="1"/>
        <v>0.32</v>
      </c>
      <c r="N60" s="47"/>
      <c r="O60" s="47"/>
      <c r="P60" s="47"/>
      <c r="Q60" s="47"/>
    </row>
    <row r="61" spans="2:17" ht="21.75" thickBot="1" x14ac:dyDescent="0.4">
      <c r="B61" s="214" t="s">
        <v>27</v>
      </c>
      <c r="C61" s="215"/>
      <c r="D61" s="215"/>
      <c r="E61" s="215"/>
      <c r="F61" s="215"/>
      <c r="G61" s="215"/>
      <c r="H61" s="215"/>
      <c r="I61" s="215"/>
      <c r="J61" s="215"/>
      <c r="K61" s="68">
        <f>SUM(K37:K60)</f>
        <v>106.33000000000001</v>
      </c>
      <c r="L61" s="32"/>
      <c r="M61" s="47"/>
      <c r="N61" s="47"/>
      <c r="O61" s="47"/>
      <c r="P61" s="47"/>
      <c r="Q61" s="47"/>
    </row>
    <row r="62" spans="2:17" ht="21.95" customHeight="1" thickBot="1" x14ac:dyDescent="0.35">
      <c r="B62" s="217" t="s">
        <v>43</v>
      </c>
      <c r="C62" s="218"/>
      <c r="D62" s="218"/>
      <c r="E62" s="218"/>
      <c r="F62" s="218"/>
      <c r="G62" s="218"/>
      <c r="H62" s="218"/>
      <c r="I62" s="218"/>
      <c r="J62" s="218"/>
      <c r="K62" s="62">
        <f>S12</f>
        <v>297.72400000000005</v>
      </c>
      <c r="L62" s="32"/>
      <c r="M62" s="47"/>
      <c r="N62" s="36">
        <f>K62*O62</f>
        <v>357.26880000000006</v>
      </c>
      <c r="O62" s="37">
        <v>1.2</v>
      </c>
      <c r="P62" s="37"/>
      <c r="Q62" s="47"/>
    </row>
    <row r="63" spans="2:17" ht="15.75" thickBot="1" x14ac:dyDescent="0.3">
      <c r="B63" s="193"/>
      <c r="C63" s="194"/>
      <c r="D63" s="194"/>
      <c r="E63" s="194"/>
      <c r="F63" s="194"/>
      <c r="G63" s="194"/>
      <c r="H63" s="33"/>
      <c r="I63" s="194"/>
      <c r="J63" s="194"/>
      <c r="K63" s="33"/>
      <c r="L63" s="34"/>
      <c r="M63" s="47"/>
      <c r="N63" s="37">
        <f>IF(E34&gt;45000,E34*O62,E34)</f>
        <v>0</v>
      </c>
      <c r="O63" s="37"/>
      <c r="P63" s="37"/>
      <c r="Q63" s="47"/>
    </row>
    <row r="64" spans="2:17" x14ac:dyDescent="0.25">
      <c r="M64" s="47"/>
      <c r="N64" s="37"/>
      <c r="O64" s="37"/>
      <c r="P64" s="37"/>
      <c r="Q64" s="47"/>
    </row>
    <row r="65" spans="13:17" x14ac:dyDescent="0.25">
      <c r="M65" s="47"/>
      <c r="N65" s="37"/>
      <c r="O65" s="37"/>
      <c r="P65" s="37"/>
      <c r="Q65" s="47"/>
    </row>
    <row r="66" spans="13:17" x14ac:dyDescent="0.25">
      <c r="M66" s="47"/>
      <c r="N66" s="47"/>
      <c r="O66" s="47"/>
      <c r="P66" s="47"/>
      <c r="Q66" s="47"/>
    </row>
    <row r="67" spans="13:17" x14ac:dyDescent="0.25">
      <c r="M67" s="47"/>
      <c r="N67" s="47"/>
      <c r="O67" s="47"/>
      <c r="P67" s="47"/>
      <c r="Q67" s="47"/>
    </row>
  </sheetData>
  <mergeCells count="104">
    <mergeCell ref="B60:G60"/>
    <mergeCell ref="I60:J60"/>
    <mergeCell ref="B61:J61"/>
    <mergeCell ref="B62:J62"/>
    <mergeCell ref="B63:G63"/>
    <mergeCell ref="I63:J63"/>
    <mergeCell ref="B57:G57"/>
    <mergeCell ref="I57:J57"/>
    <mergeCell ref="B58:G58"/>
    <mergeCell ref="I58:J58"/>
    <mergeCell ref="B59:G59"/>
    <mergeCell ref="I59:J59"/>
    <mergeCell ref="B54:G54"/>
    <mergeCell ref="I54:J54"/>
    <mergeCell ref="B55:G55"/>
    <mergeCell ref="I55:J55"/>
    <mergeCell ref="B56:G56"/>
    <mergeCell ref="I56:J56"/>
    <mergeCell ref="B51:G51"/>
    <mergeCell ref="I51:J51"/>
    <mergeCell ref="B52:G52"/>
    <mergeCell ref="I52:J52"/>
    <mergeCell ref="B53:G53"/>
    <mergeCell ref="I53:J53"/>
    <mergeCell ref="B48:G48"/>
    <mergeCell ref="I48:J48"/>
    <mergeCell ref="B49:G49"/>
    <mergeCell ref="I49:J49"/>
    <mergeCell ref="B50:G50"/>
    <mergeCell ref="I50:J50"/>
    <mergeCell ref="B45:G45"/>
    <mergeCell ref="I45:J45"/>
    <mergeCell ref="B46:G46"/>
    <mergeCell ref="I46:J46"/>
    <mergeCell ref="B47:G47"/>
    <mergeCell ref="I47:J47"/>
    <mergeCell ref="B42:G42"/>
    <mergeCell ref="I42:J42"/>
    <mergeCell ref="B43:G43"/>
    <mergeCell ref="I43:J43"/>
    <mergeCell ref="B44:G44"/>
    <mergeCell ref="I44:J44"/>
    <mergeCell ref="B37:G37"/>
    <mergeCell ref="I37:J37"/>
    <mergeCell ref="B40:G40"/>
    <mergeCell ref="I40:J40"/>
    <mergeCell ref="B41:G41"/>
    <mergeCell ref="I41:J41"/>
    <mergeCell ref="B38:G38"/>
    <mergeCell ref="B39:G39"/>
    <mergeCell ref="I38:J38"/>
    <mergeCell ref="I39:J39"/>
    <mergeCell ref="B30:D31"/>
    <mergeCell ref="E30:G31"/>
    <mergeCell ref="H30:H36"/>
    <mergeCell ref="I30:J36"/>
    <mergeCell ref="K30:K36"/>
    <mergeCell ref="B32:D33"/>
    <mergeCell ref="B34:D35"/>
    <mergeCell ref="E34:G35"/>
    <mergeCell ref="B36:G36"/>
    <mergeCell ref="B26:D27"/>
    <mergeCell ref="E26:G27"/>
    <mergeCell ref="B28:D29"/>
    <mergeCell ref="E28:G29"/>
    <mergeCell ref="B20:C21"/>
    <mergeCell ref="D20:D21"/>
    <mergeCell ref="E20:F21"/>
    <mergeCell ref="G20:G21"/>
    <mergeCell ref="B22:D23"/>
    <mergeCell ref="E22:G23"/>
    <mergeCell ref="D12:D13"/>
    <mergeCell ref="E12:F13"/>
    <mergeCell ref="G12:G13"/>
    <mergeCell ref="B14:C15"/>
    <mergeCell ref="D14:D15"/>
    <mergeCell ref="E14:F15"/>
    <mergeCell ref="G14:G15"/>
    <mergeCell ref="B24:D25"/>
    <mergeCell ref="E24:G25"/>
    <mergeCell ref="B1:K1"/>
    <mergeCell ref="B3:D4"/>
    <mergeCell ref="E3:G4"/>
    <mergeCell ref="H3:K4"/>
    <mergeCell ref="B5:G6"/>
    <mergeCell ref="H5:K6"/>
    <mergeCell ref="B7:D8"/>
    <mergeCell ref="E7:G8"/>
    <mergeCell ref="H7:K29"/>
    <mergeCell ref="B9:C9"/>
    <mergeCell ref="E9:F9"/>
    <mergeCell ref="B10:C11"/>
    <mergeCell ref="D10:D11"/>
    <mergeCell ref="E10:F11"/>
    <mergeCell ref="G10:G11"/>
    <mergeCell ref="B12:C13"/>
    <mergeCell ref="B16:C17"/>
    <mergeCell ref="D16:D17"/>
    <mergeCell ref="E16:F17"/>
    <mergeCell ref="G16:G17"/>
    <mergeCell ref="B18:C19"/>
    <mergeCell ref="D18:D19"/>
    <mergeCell ref="E18:F19"/>
    <mergeCell ref="G18:G19"/>
  </mergeCells>
  <pageMargins left="0.7" right="0.7" top="0.78740157499999996" bottom="0.78740157499999996" header="0.3" footer="0.3"/>
  <pageSetup paperSize="9" scale="77" orientation="portrait" r:id="rId1"/>
  <colBreaks count="1" manualBreakCount="1">
    <brk id="12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T67"/>
  <sheetViews>
    <sheetView topLeftCell="A7" zoomScale="80" zoomScaleNormal="80" workbookViewId="0">
      <selection activeCell="V26" sqref="V26"/>
    </sheetView>
  </sheetViews>
  <sheetFormatPr baseColWidth="10" defaultRowHeight="15" outlineLevelCol="1" x14ac:dyDescent="0.25"/>
  <cols>
    <col min="1" max="1" width="3.7109375" style="26" customWidth="1"/>
    <col min="8" max="8" width="5.28515625" customWidth="1"/>
    <col min="10" max="10" width="5.140625" customWidth="1"/>
    <col min="11" max="11" width="10.140625" customWidth="1"/>
    <col min="12" max="12" width="3.28515625" style="26" customWidth="1"/>
    <col min="13" max="13" width="0" hidden="1" customWidth="1"/>
    <col min="17" max="19" width="10.85546875" hidden="1" customWidth="1" outlineLevel="1"/>
    <col min="20" max="20" width="10.85546875" collapsed="1"/>
  </cols>
  <sheetData>
    <row r="1" spans="2:19" ht="23.25" x14ac:dyDescent="0.25">
      <c r="B1" s="94" t="s">
        <v>115</v>
      </c>
      <c r="C1" s="95"/>
      <c r="D1" s="95"/>
      <c r="E1" s="95"/>
      <c r="F1" s="95"/>
      <c r="G1" s="95"/>
      <c r="H1" s="95"/>
      <c r="I1" s="95"/>
      <c r="J1" s="95"/>
      <c r="K1" s="95"/>
      <c r="L1" s="29"/>
    </row>
    <row r="2" spans="2:19" ht="15.75" thickBot="1" x14ac:dyDescent="0.3">
      <c r="B2" s="30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9" x14ac:dyDescent="0.25">
      <c r="B3" s="105" t="s">
        <v>96</v>
      </c>
      <c r="C3" s="106"/>
      <c r="D3" s="107"/>
      <c r="E3" s="111" t="s">
        <v>94</v>
      </c>
      <c r="F3" s="112"/>
      <c r="G3" s="113"/>
      <c r="H3" s="117" t="s">
        <v>14</v>
      </c>
      <c r="I3" s="118"/>
      <c r="J3" s="118"/>
      <c r="K3" s="119"/>
      <c r="L3" s="32"/>
    </row>
    <row r="4" spans="2:19" x14ac:dyDescent="0.25">
      <c r="B4" s="108"/>
      <c r="C4" s="109"/>
      <c r="D4" s="110"/>
      <c r="E4" s="114"/>
      <c r="F4" s="115"/>
      <c r="G4" s="116"/>
      <c r="H4" s="120"/>
      <c r="I4" s="121"/>
      <c r="J4" s="121"/>
      <c r="K4" s="122"/>
      <c r="L4" s="32"/>
    </row>
    <row r="5" spans="2:19" x14ac:dyDescent="0.25">
      <c r="B5" s="123" t="s">
        <v>67</v>
      </c>
      <c r="C5" s="124"/>
      <c r="D5" s="124"/>
      <c r="E5" s="124"/>
      <c r="F5" s="124"/>
      <c r="G5" s="125"/>
      <c r="H5" s="129" t="s">
        <v>68</v>
      </c>
      <c r="I5" s="130"/>
      <c r="J5" s="130"/>
      <c r="K5" s="131"/>
      <c r="L5" s="32"/>
    </row>
    <row r="6" spans="2:19" ht="15.75" thickBot="1" x14ac:dyDescent="0.3">
      <c r="B6" s="126"/>
      <c r="C6" s="127"/>
      <c r="D6" s="127"/>
      <c r="E6" s="127"/>
      <c r="F6" s="127"/>
      <c r="G6" s="128"/>
      <c r="H6" s="132"/>
      <c r="I6" s="133"/>
      <c r="J6" s="133"/>
      <c r="K6" s="134"/>
      <c r="L6" s="32"/>
    </row>
    <row r="7" spans="2:19" x14ac:dyDescent="0.25">
      <c r="B7" s="219" t="s">
        <v>15</v>
      </c>
      <c r="C7" s="220"/>
      <c r="D7" s="221"/>
      <c r="E7" s="225" t="s">
        <v>16</v>
      </c>
      <c r="F7" s="220"/>
      <c r="G7" s="226"/>
      <c r="H7" s="205" t="s">
        <v>42</v>
      </c>
      <c r="I7" s="206"/>
      <c r="J7" s="206"/>
      <c r="K7" s="207"/>
      <c r="L7" s="32"/>
    </row>
    <row r="8" spans="2:19" x14ac:dyDescent="0.25">
      <c r="B8" s="222"/>
      <c r="C8" s="223"/>
      <c r="D8" s="224"/>
      <c r="E8" s="227"/>
      <c r="F8" s="223"/>
      <c r="G8" s="228"/>
      <c r="H8" s="208"/>
      <c r="I8" s="209"/>
      <c r="J8" s="209"/>
      <c r="K8" s="210"/>
      <c r="L8" s="32"/>
    </row>
    <row r="9" spans="2:19" ht="18" customHeight="1" x14ac:dyDescent="0.25">
      <c r="B9" s="145" t="s">
        <v>17</v>
      </c>
      <c r="C9" s="146"/>
      <c r="D9" s="27" t="s">
        <v>19</v>
      </c>
      <c r="E9" s="147" t="s">
        <v>18</v>
      </c>
      <c r="F9" s="146"/>
      <c r="G9" s="28" t="s">
        <v>19</v>
      </c>
      <c r="H9" s="208"/>
      <c r="I9" s="209"/>
      <c r="J9" s="209"/>
      <c r="K9" s="210"/>
      <c r="L9" s="32"/>
      <c r="N9" s="38"/>
      <c r="O9" s="38"/>
      <c r="P9" s="38"/>
      <c r="Q9" s="38">
        <f>Auswertung!D20</f>
        <v>56000</v>
      </c>
      <c r="R9">
        <f>IF(Q10&lt;0,2.8,0)</f>
        <v>2.8</v>
      </c>
    </row>
    <row r="10" spans="2:19" x14ac:dyDescent="0.25">
      <c r="B10" s="96" t="s">
        <v>69</v>
      </c>
      <c r="C10" s="97"/>
      <c r="D10" s="103">
        <v>0</v>
      </c>
      <c r="E10" s="148" t="s">
        <v>74</v>
      </c>
      <c r="F10" s="97"/>
      <c r="G10" s="150">
        <v>0</v>
      </c>
      <c r="H10" s="208"/>
      <c r="I10" s="209"/>
      <c r="J10" s="209"/>
      <c r="K10" s="210"/>
      <c r="L10" s="32"/>
      <c r="N10" s="38"/>
      <c r="O10" s="38"/>
      <c r="P10" s="38"/>
      <c r="Q10" s="55">
        <f>E32-Q9</f>
        <v>-14001</v>
      </c>
      <c r="R10">
        <f>IF(AND(Q10&gt;0,Q10&lt;=1000),2.5,0.8)</f>
        <v>0.8</v>
      </c>
    </row>
    <row r="11" spans="2:19" x14ac:dyDescent="0.25">
      <c r="B11" s="98"/>
      <c r="C11" s="99"/>
      <c r="D11" s="104"/>
      <c r="E11" s="149"/>
      <c r="F11" s="99"/>
      <c r="G11" s="151"/>
      <c r="H11" s="208"/>
      <c r="I11" s="209"/>
      <c r="J11" s="209"/>
      <c r="K11" s="210"/>
      <c r="L11" s="32"/>
      <c r="N11" s="38"/>
      <c r="O11" s="38"/>
      <c r="P11" s="38"/>
      <c r="Q11" s="38"/>
      <c r="R11">
        <f>SUM(R9:R10)</f>
        <v>3.5999999999999996</v>
      </c>
    </row>
    <row r="12" spans="2:19" ht="14.45" customHeight="1" x14ac:dyDescent="0.25">
      <c r="B12" s="96" t="s">
        <v>70</v>
      </c>
      <c r="C12" s="97"/>
      <c r="D12" s="103">
        <v>0</v>
      </c>
      <c r="E12" s="148" t="s">
        <v>119</v>
      </c>
      <c r="F12" s="97"/>
      <c r="G12" s="150">
        <v>0</v>
      </c>
      <c r="H12" s="208"/>
      <c r="I12" s="209"/>
      <c r="J12" s="209"/>
      <c r="K12" s="210"/>
      <c r="L12" s="32"/>
      <c r="N12" s="38"/>
      <c r="O12" s="38"/>
      <c r="P12" s="38"/>
      <c r="Q12" s="38"/>
      <c r="R12">
        <f>R11*K61</f>
        <v>258.62399999999997</v>
      </c>
      <c r="S12">
        <f>R12/2</f>
        <v>129.31199999999998</v>
      </c>
    </row>
    <row r="13" spans="2:19" x14ac:dyDescent="0.25">
      <c r="B13" s="98"/>
      <c r="C13" s="99"/>
      <c r="D13" s="104"/>
      <c r="E13" s="149"/>
      <c r="F13" s="99"/>
      <c r="G13" s="151"/>
      <c r="H13" s="208"/>
      <c r="I13" s="209"/>
      <c r="J13" s="209"/>
      <c r="K13" s="210"/>
      <c r="L13" s="32"/>
      <c r="N13" s="38"/>
      <c r="O13" s="38"/>
      <c r="P13" s="38"/>
      <c r="Q13" s="38"/>
      <c r="S13" s="38">
        <f>S12+K61</f>
        <v>201.15199999999999</v>
      </c>
    </row>
    <row r="14" spans="2:19" x14ac:dyDescent="0.25">
      <c r="B14" s="100" t="s">
        <v>71</v>
      </c>
      <c r="C14" s="97"/>
      <c r="D14" s="103">
        <v>0</v>
      </c>
      <c r="E14" s="148" t="s">
        <v>103</v>
      </c>
      <c r="F14" s="97"/>
      <c r="G14" s="150">
        <v>0</v>
      </c>
      <c r="H14" s="208"/>
      <c r="I14" s="209"/>
      <c r="J14" s="209"/>
      <c r="K14" s="210"/>
      <c r="L14" s="32"/>
      <c r="N14" s="55"/>
      <c r="O14" s="38"/>
      <c r="P14" s="38"/>
      <c r="Q14" s="38"/>
    </row>
    <row r="15" spans="2:19" x14ac:dyDescent="0.25">
      <c r="B15" s="98"/>
      <c r="C15" s="99"/>
      <c r="D15" s="104"/>
      <c r="E15" s="149"/>
      <c r="F15" s="99"/>
      <c r="G15" s="151"/>
      <c r="H15" s="208"/>
      <c r="I15" s="209"/>
      <c r="J15" s="209"/>
      <c r="K15" s="210"/>
      <c r="L15" s="32"/>
      <c r="N15" s="38"/>
      <c r="O15" s="38"/>
      <c r="P15" s="38"/>
      <c r="Q15" s="38"/>
    </row>
    <row r="16" spans="2:19" x14ac:dyDescent="0.25">
      <c r="B16" s="96" t="s">
        <v>73</v>
      </c>
      <c r="C16" s="97"/>
      <c r="D16" s="103">
        <v>0</v>
      </c>
      <c r="E16" s="152" t="s">
        <v>116</v>
      </c>
      <c r="F16" s="97"/>
      <c r="G16" s="150">
        <v>0</v>
      </c>
      <c r="H16" s="208"/>
      <c r="I16" s="209"/>
      <c r="J16" s="209"/>
      <c r="K16" s="210"/>
      <c r="L16" s="32"/>
      <c r="N16" s="38"/>
      <c r="O16" s="38"/>
      <c r="P16" s="38"/>
      <c r="Q16" s="38"/>
    </row>
    <row r="17" spans="2:17" x14ac:dyDescent="0.25">
      <c r="B17" s="98"/>
      <c r="C17" s="99"/>
      <c r="D17" s="104"/>
      <c r="E17" s="149"/>
      <c r="F17" s="99"/>
      <c r="G17" s="151"/>
      <c r="H17" s="208"/>
      <c r="I17" s="209"/>
      <c r="J17" s="209"/>
      <c r="K17" s="210"/>
      <c r="L17" s="32"/>
      <c r="N17" s="38"/>
      <c r="O17" s="38"/>
      <c r="P17" s="38"/>
      <c r="Q17" s="38"/>
    </row>
    <row r="18" spans="2:17" x14ac:dyDescent="0.25">
      <c r="B18" s="96" t="s">
        <v>72</v>
      </c>
      <c r="C18" s="97"/>
      <c r="D18" s="103">
        <v>0</v>
      </c>
      <c r="E18" s="152" t="s">
        <v>75</v>
      </c>
      <c r="F18" s="97"/>
      <c r="G18" s="150">
        <v>0</v>
      </c>
      <c r="H18" s="208"/>
      <c r="I18" s="209"/>
      <c r="J18" s="209"/>
      <c r="K18" s="210"/>
      <c r="L18" s="32"/>
      <c r="N18" s="38"/>
      <c r="O18" s="38"/>
      <c r="P18" s="38"/>
      <c r="Q18" s="38"/>
    </row>
    <row r="19" spans="2:17" x14ac:dyDescent="0.25">
      <c r="B19" s="101"/>
      <c r="C19" s="102"/>
      <c r="D19" s="177"/>
      <c r="E19" s="153"/>
      <c r="F19" s="102"/>
      <c r="G19" s="154"/>
      <c r="H19" s="208"/>
      <c r="I19" s="209"/>
      <c r="J19" s="209"/>
      <c r="K19" s="210"/>
      <c r="L19" s="32"/>
    </row>
    <row r="20" spans="2:17" x14ac:dyDescent="0.25">
      <c r="B20" s="155" t="s">
        <v>20</v>
      </c>
      <c r="C20" s="156"/>
      <c r="D20" s="159">
        <f>SUM(D10:D19)</f>
        <v>0</v>
      </c>
      <c r="E20" s="161" t="s">
        <v>21</v>
      </c>
      <c r="F20" s="156"/>
      <c r="G20" s="163">
        <f>SUM(G10:G19)</f>
        <v>0</v>
      </c>
      <c r="H20" s="208"/>
      <c r="I20" s="209"/>
      <c r="J20" s="209"/>
      <c r="K20" s="210"/>
      <c r="L20" s="32"/>
    </row>
    <row r="21" spans="2:17" ht="15.75" thickBot="1" x14ac:dyDescent="0.3">
      <c r="B21" s="157"/>
      <c r="C21" s="158"/>
      <c r="D21" s="160"/>
      <c r="E21" s="162"/>
      <c r="F21" s="158"/>
      <c r="G21" s="164"/>
      <c r="H21" s="208"/>
      <c r="I21" s="209"/>
      <c r="J21" s="209"/>
      <c r="K21" s="210"/>
      <c r="L21" s="32"/>
    </row>
    <row r="22" spans="2:17" x14ac:dyDescent="0.25">
      <c r="B22" s="165" t="s">
        <v>22</v>
      </c>
      <c r="C22" s="166"/>
      <c r="D22" s="167"/>
      <c r="E22" s="171">
        <v>41999</v>
      </c>
      <c r="F22" s="172"/>
      <c r="G22" s="173"/>
      <c r="H22" s="208"/>
      <c r="I22" s="209"/>
      <c r="J22" s="209"/>
      <c r="K22" s="210"/>
      <c r="L22" s="32"/>
    </row>
    <row r="23" spans="2:17" x14ac:dyDescent="0.25">
      <c r="B23" s="168"/>
      <c r="C23" s="169"/>
      <c r="D23" s="170"/>
      <c r="E23" s="174"/>
      <c r="F23" s="175"/>
      <c r="G23" s="176"/>
      <c r="H23" s="208"/>
      <c r="I23" s="209"/>
      <c r="J23" s="209"/>
      <c r="K23" s="210"/>
      <c r="L23" s="32"/>
      <c r="P23" s="35"/>
    </row>
    <row r="24" spans="2:17" x14ac:dyDescent="0.25">
      <c r="B24" s="187" t="s">
        <v>23</v>
      </c>
      <c r="C24" s="188"/>
      <c r="D24" s="189"/>
      <c r="E24" s="180">
        <f>SUM(D10:D19)</f>
        <v>0</v>
      </c>
      <c r="F24" s="181"/>
      <c r="G24" s="182"/>
      <c r="H24" s="208"/>
      <c r="I24" s="209"/>
      <c r="J24" s="209"/>
      <c r="K24" s="210"/>
      <c r="L24" s="32"/>
      <c r="P24" s="35"/>
    </row>
    <row r="25" spans="2:17" x14ac:dyDescent="0.25">
      <c r="B25" s="168"/>
      <c r="C25" s="169"/>
      <c r="D25" s="170"/>
      <c r="E25" s="174"/>
      <c r="F25" s="175"/>
      <c r="G25" s="176"/>
      <c r="H25" s="208"/>
      <c r="I25" s="209"/>
      <c r="J25" s="209"/>
      <c r="K25" s="210"/>
      <c r="L25" s="32"/>
    </row>
    <row r="26" spans="2:17" x14ac:dyDescent="0.25">
      <c r="B26" s="187" t="s">
        <v>24</v>
      </c>
      <c r="C26" s="188"/>
      <c r="D26" s="189"/>
      <c r="E26" s="180">
        <f>G20</f>
        <v>0</v>
      </c>
      <c r="F26" s="181"/>
      <c r="G26" s="182"/>
      <c r="H26" s="208"/>
      <c r="I26" s="209"/>
      <c r="J26" s="209"/>
      <c r="K26" s="210"/>
      <c r="L26" s="32"/>
    </row>
    <row r="27" spans="2:17" x14ac:dyDescent="0.25">
      <c r="B27" s="168"/>
      <c r="C27" s="169"/>
      <c r="D27" s="170"/>
      <c r="E27" s="174"/>
      <c r="F27" s="175"/>
      <c r="G27" s="176"/>
      <c r="H27" s="208"/>
      <c r="I27" s="209"/>
      <c r="J27" s="209"/>
      <c r="K27" s="210"/>
      <c r="L27" s="32"/>
    </row>
    <row r="28" spans="2:17" x14ac:dyDescent="0.25">
      <c r="B28" s="187" t="s">
        <v>44</v>
      </c>
      <c r="C28" s="188"/>
      <c r="D28" s="189"/>
      <c r="E28" s="180">
        <v>0</v>
      </c>
      <c r="F28" s="181"/>
      <c r="G28" s="182"/>
      <c r="H28" s="208"/>
      <c r="I28" s="209"/>
      <c r="J28" s="209"/>
      <c r="K28" s="210"/>
      <c r="L28" s="32"/>
    </row>
    <row r="29" spans="2:17" ht="15.75" thickBot="1" x14ac:dyDescent="0.3">
      <c r="B29" s="168"/>
      <c r="C29" s="169"/>
      <c r="D29" s="170"/>
      <c r="E29" s="174"/>
      <c r="F29" s="175"/>
      <c r="G29" s="176"/>
      <c r="H29" s="211"/>
      <c r="I29" s="212"/>
      <c r="J29" s="212"/>
      <c r="K29" s="213"/>
      <c r="L29" s="32"/>
    </row>
    <row r="30" spans="2:17" x14ac:dyDescent="0.25">
      <c r="B30" s="187" t="s">
        <v>104</v>
      </c>
      <c r="C30" s="188"/>
      <c r="D30" s="189"/>
      <c r="E30" s="180">
        <v>0</v>
      </c>
      <c r="F30" s="181"/>
      <c r="G30" s="181"/>
      <c r="H30" s="197" t="s">
        <v>40</v>
      </c>
      <c r="I30" s="198" t="s">
        <v>39</v>
      </c>
      <c r="J30" s="199"/>
      <c r="K30" s="197" t="s">
        <v>41</v>
      </c>
      <c r="L30" s="32"/>
    </row>
    <row r="31" spans="2:17" x14ac:dyDescent="0.25">
      <c r="B31" s="168"/>
      <c r="C31" s="169"/>
      <c r="D31" s="170"/>
      <c r="E31" s="174"/>
      <c r="F31" s="175"/>
      <c r="G31" s="175"/>
      <c r="H31" s="197"/>
      <c r="I31" s="200"/>
      <c r="J31" s="199"/>
      <c r="K31" s="197"/>
      <c r="L31" s="32"/>
    </row>
    <row r="32" spans="2:17" x14ac:dyDescent="0.25">
      <c r="B32" s="187" t="s">
        <v>25</v>
      </c>
      <c r="C32" s="188"/>
      <c r="D32" s="189"/>
      <c r="E32" s="252">
        <f>SUM(E22:G31)</f>
        <v>41999</v>
      </c>
      <c r="F32" s="249"/>
      <c r="G32" s="249"/>
      <c r="H32" s="197"/>
      <c r="I32" s="200"/>
      <c r="J32" s="199"/>
      <c r="K32" s="197"/>
      <c r="L32" s="32"/>
    </row>
    <row r="33" spans="2:13" x14ac:dyDescent="0.25">
      <c r="B33" s="168"/>
      <c r="C33" s="169"/>
      <c r="D33" s="170"/>
      <c r="E33" s="250"/>
      <c r="F33" s="251"/>
      <c r="G33" s="251">
        <f>E32</f>
        <v>41999</v>
      </c>
      <c r="H33" s="197"/>
      <c r="I33" s="200"/>
      <c r="J33" s="199"/>
      <c r="K33" s="197"/>
      <c r="L33" s="32"/>
    </row>
    <row r="34" spans="2:13" x14ac:dyDescent="0.25">
      <c r="B34" s="187" t="s">
        <v>26</v>
      </c>
      <c r="C34" s="188"/>
      <c r="D34" s="189"/>
      <c r="E34" s="183">
        <v>0</v>
      </c>
      <c r="F34" s="184"/>
      <c r="G34" s="184"/>
      <c r="H34" s="197"/>
      <c r="I34" s="200"/>
      <c r="J34" s="199"/>
      <c r="K34" s="197"/>
      <c r="L34" s="32"/>
    </row>
    <row r="35" spans="2:13" ht="15.75" thickBot="1" x14ac:dyDescent="0.3">
      <c r="B35" s="190"/>
      <c r="C35" s="191"/>
      <c r="D35" s="192"/>
      <c r="E35" s="185"/>
      <c r="F35" s="186"/>
      <c r="G35" s="186"/>
      <c r="H35" s="197"/>
      <c r="I35" s="200"/>
      <c r="J35" s="199"/>
      <c r="K35" s="197"/>
      <c r="L35" s="32"/>
    </row>
    <row r="36" spans="2:13" ht="22.5" customHeight="1" thickBot="1" x14ac:dyDescent="0.3">
      <c r="B36" s="195" t="s">
        <v>38</v>
      </c>
      <c r="C36" s="196"/>
      <c r="D36" s="196"/>
      <c r="E36" s="196"/>
      <c r="F36" s="196"/>
      <c r="G36" s="196"/>
      <c r="H36" s="197"/>
      <c r="I36" s="200"/>
      <c r="J36" s="199"/>
      <c r="K36" s="197"/>
      <c r="L36" s="32"/>
    </row>
    <row r="37" spans="2:13" ht="17.100000000000001" customHeight="1" x14ac:dyDescent="0.25">
      <c r="B37" s="203" t="s">
        <v>76</v>
      </c>
      <c r="C37" s="204"/>
      <c r="D37" s="204"/>
      <c r="E37" s="204"/>
      <c r="F37" s="204"/>
      <c r="G37" s="204"/>
      <c r="H37" s="63">
        <v>0.02</v>
      </c>
      <c r="I37" s="93">
        <v>4</v>
      </c>
      <c r="J37" s="93"/>
      <c r="K37" s="67">
        <f>I37+M37</f>
        <v>4.08</v>
      </c>
      <c r="L37" s="32"/>
      <c r="M37">
        <f>H37*I37</f>
        <v>0.08</v>
      </c>
    </row>
    <row r="38" spans="2:13" ht="17.100000000000001" customHeight="1" x14ac:dyDescent="0.25">
      <c r="B38" s="178" t="s">
        <v>110</v>
      </c>
      <c r="C38" s="179"/>
      <c r="D38" s="179"/>
      <c r="E38" s="179"/>
      <c r="F38" s="179"/>
      <c r="G38" s="179"/>
      <c r="H38" s="64">
        <v>0.02</v>
      </c>
      <c r="I38" s="93">
        <v>5</v>
      </c>
      <c r="J38" s="93"/>
      <c r="K38" s="67">
        <f t="shared" ref="K38:K60" si="0">I38+M38</f>
        <v>5.0999999999999996</v>
      </c>
      <c r="L38" s="32"/>
      <c r="M38">
        <f t="shared" ref="M38:M60" si="1">H38*I38</f>
        <v>0.1</v>
      </c>
    </row>
    <row r="39" spans="2:13" ht="17.100000000000001" customHeight="1" x14ac:dyDescent="0.25">
      <c r="B39" s="178" t="s">
        <v>108</v>
      </c>
      <c r="C39" s="179"/>
      <c r="D39" s="179"/>
      <c r="E39" s="179"/>
      <c r="F39" s="179"/>
      <c r="G39" s="179"/>
      <c r="H39" s="64">
        <v>0.1</v>
      </c>
      <c r="I39" s="93">
        <v>5</v>
      </c>
      <c r="J39" s="93"/>
      <c r="K39" s="67">
        <f t="shared" si="0"/>
        <v>5.5</v>
      </c>
      <c r="L39" s="32"/>
      <c r="M39">
        <f t="shared" si="1"/>
        <v>0.5</v>
      </c>
    </row>
    <row r="40" spans="2:13" x14ac:dyDescent="0.25">
      <c r="B40" s="178" t="s">
        <v>77</v>
      </c>
      <c r="C40" s="179"/>
      <c r="D40" s="179"/>
      <c r="E40" s="179"/>
      <c r="F40" s="179"/>
      <c r="G40" s="179"/>
      <c r="H40" s="65">
        <v>0.06</v>
      </c>
      <c r="I40" s="93">
        <v>2</v>
      </c>
      <c r="J40" s="93"/>
      <c r="K40" s="67">
        <f t="shared" si="0"/>
        <v>2.12</v>
      </c>
      <c r="L40" s="32"/>
      <c r="M40">
        <f t="shared" si="1"/>
        <v>0.12</v>
      </c>
    </row>
    <row r="41" spans="2:13" x14ac:dyDescent="0.25">
      <c r="B41" s="178" t="s">
        <v>78</v>
      </c>
      <c r="C41" s="179"/>
      <c r="D41" s="179"/>
      <c r="E41" s="179"/>
      <c r="F41" s="179"/>
      <c r="G41" s="179"/>
      <c r="H41" s="65">
        <v>0.02</v>
      </c>
      <c r="I41" s="93">
        <v>1</v>
      </c>
      <c r="J41" s="93"/>
      <c r="K41" s="67">
        <f t="shared" si="0"/>
        <v>1.02</v>
      </c>
      <c r="L41" s="32"/>
      <c r="M41">
        <f t="shared" si="1"/>
        <v>0.02</v>
      </c>
    </row>
    <row r="42" spans="2:13" x14ac:dyDescent="0.25">
      <c r="B42" s="178" t="s">
        <v>79</v>
      </c>
      <c r="C42" s="179"/>
      <c r="D42" s="179"/>
      <c r="E42" s="179"/>
      <c r="F42" s="179"/>
      <c r="G42" s="179"/>
      <c r="H42" s="65">
        <v>0.02</v>
      </c>
      <c r="I42" s="93">
        <v>3</v>
      </c>
      <c r="J42" s="93"/>
      <c r="K42" s="67">
        <f t="shared" si="0"/>
        <v>3.06</v>
      </c>
      <c r="L42" s="32"/>
      <c r="M42">
        <f t="shared" si="1"/>
        <v>0.06</v>
      </c>
    </row>
    <row r="43" spans="2:13" x14ac:dyDescent="0.25">
      <c r="B43" s="178" t="s">
        <v>28</v>
      </c>
      <c r="C43" s="179"/>
      <c r="D43" s="179"/>
      <c r="E43" s="179"/>
      <c r="F43" s="179"/>
      <c r="G43" s="179"/>
      <c r="H43" s="65">
        <v>0.02</v>
      </c>
      <c r="I43" s="93">
        <v>3</v>
      </c>
      <c r="J43" s="93"/>
      <c r="K43" s="67">
        <f t="shared" si="0"/>
        <v>3.06</v>
      </c>
      <c r="L43" s="32"/>
      <c r="M43">
        <f t="shared" si="1"/>
        <v>0.06</v>
      </c>
    </row>
    <row r="44" spans="2:13" x14ac:dyDescent="0.25">
      <c r="B44" s="178" t="s">
        <v>29</v>
      </c>
      <c r="C44" s="179"/>
      <c r="D44" s="179"/>
      <c r="E44" s="179"/>
      <c r="F44" s="179"/>
      <c r="G44" s="179"/>
      <c r="H44" s="65">
        <v>0.02</v>
      </c>
      <c r="I44" s="93">
        <v>3</v>
      </c>
      <c r="J44" s="93"/>
      <c r="K44" s="67">
        <f t="shared" si="0"/>
        <v>3.06</v>
      </c>
      <c r="L44" s="32"/>
      <c r="M44">
        <f t="shared" si="1"/>
        <v>0.06</v>
      </c>
    </row>
    <row r="45" spans="2:13" x14ac:dyDescent="0.25">
      <c r="B45" s="178" t="s">
        <v>30</v>
      </c>
      <c r="C45" s="179"/>
      <c r="D45" s="179"/>
      <c r="E45" s="179"/>
      <c r="F45" s="179"/>
      <c r="G45" s="179"/>
      <c r="H45" s="65">
        <v>0.04</v>
      </c>
      <c r="I45" s="93">
        <v>2</v>
      </c>
      <c r="J45" s="93"/>
      <c r="K45" s="67">
        <f t="shared" si="0"/>
        <v>2.08</v>
      </c>
      <c r="L45" s="32"/>
      <c r="M45">
        <f t="shared" si="1"/>
        <v>0.08</v>
      </c>
    </row>
    <row r="46" spans="2:13" x14ac:dyDescent="0.25">
      <c r="B46" s="178" t="s">
        <v>31</v>
      </c>
      <c r="C46" s="179"/>
      <c r="D46" s="179"/>
      <c r="E46" s="179"/>
      <c r="F46" s="179"/>
      <c r="G46" s="179"/>
      <c r="H46" s="65">
        <v>0.02</v>
      </c>
      <c r="I46" s="93">
        <v>2</v>
      </c>
      <c r="J46" s="93"/>
      <c r="K46" s="67">
        <f t="shared" si="0"/>
        <v>2.04</v>
      </c>
      <c r="L46" s="32"/>
      <c r="M46">
        <f t="shared" si="1"/>
        <v>0.04</v>
      </c>
    </row>
    <row r="47" spans="2:13" x14ac:dyDescent="0.25">
      <c r="B47" s="178" t="s">
        <v>80</v>
      </c>
      <c r="C47" s="179"/>
      <c r="D47" s="179"/>
      <c r="E47" s="179"/>
      <c r="F47" s="179"/>
      <c r="G47" s="179"/>
      <c r="H47" s="65">
        <v>0.08</v>
      </c>
      <c r="I47" s="93">
        <v>1</v>
      </c>
      <c r="J47" s="93"/>
      <c r="K47" s="67">
        <f t="shared" si="0"/>
        <v>1.08</v>
      </c>
      <c r="L47" s="32"/>
      <c r="M47">
        <f t="shared" si="1"/>
        <v>0.08</v>
      </c>
    </row>
    <row r="48" spans="2:13" x14ac:dyDescent="0.25">
      <c r="B48" s="178" t="s">
        <v>81</v>
      </c>
      <c r="C48" s="179"/>
      <c r="D48" s="179"/>
      <c r="E48" s="179"/>
      <c r="F48" s="179"/>
      <c r="G48" s="179"/>
      <c r="H48" s="65">
        <v>0.02</v>
      </c>
      <c r="I48" s="93">
        <v>2</v>
      </c>
      <c r="J48" s="93"/>
      <c r="K48" s="67">
        <f t="shared" si="0"/>
        <v>2.04</v>
      </c>
      <c r="L48" s="32"/>
      <c r="M48">
        <f t="shared" si="1"/>
        <v>0.04</v>
      </c>
    </row>
    <row r="49" spans="2:17" x14ac:dyDescent="0.25">
      <c r="B49" s="178" t="s">
        <v>82</v>
      </c>
      <c r="C49" s="179"/>
      <c r="D49" s="179"/>
      <c r="E49" s="179"/>
      <c r="F49" s="179"/>
      <c r="G49" s="179"/>
      <c r="H49" s="65">
        <v>0.02</v>
      </c>
      <c r="I49" s="93">
        <v>2</v>
      </c>
      <c r="J49" s="93"/>
      <c r="K49" s="67">
        <f t="shared" si="0"/>
        <v>2.04</v>
      </c>
      <c r="L49" s="32"/>
      <c r="M49">
        <f t="shared" si="1"/>
        <v>0.04</v>
      </c>
    </row>
    <row r="50" spans="2:17" x14ac:dyDescent="0.25">
      <c r="B50" s="178" t="s">
        <v>32</v>
      </c>
      <c r="C50" s="179"/>
      <c r="D50" s="179"/>
      <c r="E50" s="179"/>
      <c r="F50" s="179"/>
      <c r="G50" s="179"/>
      <c r="H50" s="65">
        <v>0.09</v>
      </c>
      <c r="I50" s="93">
        <v>1</v>
      </c>
      <c r="J50" s="93"/>
      <c r="K50" s="67">
        <f t="shared" si="0"/>
        <v>1.0900000000000001</v>
      </c>
      <c r="L50" s="32"/>
      <c r="M50">
        <f t="shared" si="1"/>
        <v>0.09</v>
      </c>
    </row>
    <row r="51" spans="2:17" x14ac:dyDescent="0.25">
      <c r="B51" s="178" t="s">
        <v>33</v>
      </c>
      <c r="C51" s="179"/>
      <c r="D51" s="179"/>
      <c r="E51" s="179"/>
      <c r="F51" s="179"/>
      <c r="G51" s="179"/>
      <c r="H51" s="65">
        <v>7.0000000000000007E-2</v>
      </c>
      <c r="I51" s="93">
        <v>1</v>
      </c>
      <c r="J51" s="93"/>
      <c r="K51" s="67">
        <f t="shared" si="0"/>
        <v>1.07</v>
      </c>
      <c r="L51" s="32"/>
      <c r="M51">
        <f t="shared" si="1"/>
        <v>7.0000000000000007E-2</v>
      </c>
    </row>
    <row r="52" spans="2:17" x14ac:dyDescent="0.25">
      <c r="B52" s="178" t="s">
        <v>83</v>
      </c>
      <c r="C52" s="179"/>
      <c r="D52" s="179"/>
      <c r="E52" s="179"/>
      <c r="F52" s="179"/>
      <c r="G52" s="179"/>
      <c r="H52" s="65">
        <v>0.08</v>
      </c>
      <c r="I52" s="93">
        <v>3</v>
      </c>
      <c r="J52" s="93"/>
      <c r="K52" s="67">
        <f t="shared" si="0"/>
        <v>3.24</v>
      </c>
      <c r="L52" s="32"/>
      <c r="M52">
        <f t="shared" si="1"/>
        <v>0.24</v>
      </c>
    </row>
    <row r="53" spans="2:17" x14ac:dyDescent="0.25">
      <c r="B53" s="178" t="s">
        <v>84</v>
      </c>
      <c r="C53" s="179"/>
      <c r="D53" s="179"/>
      <c r="E53" s="179"/>
      <c r="F53" s="179"/>
      <c r="G53" s="179"/>
      <c r="H53" s="65">
        <v>0.05</v>
      </c>
      <c r="I53" s="93">
        <v>3</v>
      </c>
      <c r="J53" s="93"/>
      <c r="K53" s="67">
        <f t="shared" si="0"/>
        <v>3.15</v>
      </c>
      <c r="L53" s="32"/>
      <c r="M53">
        <f t="shared" si="1"/>
        <v>0.15000000000000002</v>
      </c>
    </row>
    <row r="54" spans="2:17" x14ac:dyDescent="0.25">
      <c r="B54" s="178" t="s">
        <v>34</v>
      </c>
      <c r="C54" s="179"/>
      <c r="D54" s="179"/>
      <c r="E54" s="179"/>
      <c r="F54" s="179"/>
      <c r="G54" s="179"/>
      <c r="H54" s="65">
        <v>0.02</v>
      </c>
      <c r="I54" s="93">
        <v>3</v>
      </c>
      <c r="J54" s="93"/>
      <c r="K54" s="67">
        <f t="shared" si="0"/>
        <v>3.06</v>
      </c>
      <c r="L54" s="32"/>
      <c r="M54">
        <f t="shared" si="1"/>
        <v>0.06</v>
      </c>
      <c r="N54" s="47"/>
      <c r="O54" s="47"/>
      <c r="P54" s="47"/>
      <c r="Q54" s="47"/>
    </row>
    <row r="55" spans="2:17" x14ac:dyDescent="0.25">
      <c r="B55" s="178" t="s">
        <v>35</v>
      </c>
      <c r="C55" s="179"/>
      <c r="D55" s="179"/>
      <c r="E55" s="179"/>
      <c r="F55" s="179"/>
      <c r="G55" s="179"/>
      <c r="H55" s="65">
        <v>0.02</v>
      </c>
      <c r="I55" s="93">
        <v>3</v>
      </c>
      <c r="J55" s="93"/>
      <c r="K55" s="67">
        <f t="shared" si="0"/>
        <v>3.06</v>
      </c>
      <c r="L55" s="32"/>
      <c r="M55">
        <f t="shared" si="1"/>
        <v>0.06</v>
      </c>
      <c r="N55" s="47"/>
      <c r="O55" s="47"/>
      <c r="P55" s="47"/>
      <c r="Q55" s="47"/>
    </row>
    <row r="56" spans="2:17" x14ac:dyDescent="0.25">
      <c r="B56" s="178" t="s">
        <v>36</v>
      </c>
      <c r="C56" s="179"/>
      <c r="D56" s="179"/>
      <c r="E56" s="179"/>
      <c r="F56" s="179"/>
      <c r="G56" s="179"/>
      <c r="H56" s="65">
        <v>0.02</v>
      </c>
      <c r="I56" s="93">
        <v>3</v>
      </c>
      <c r="J56" s="93"/>
      <c r="K56" s="67">
        <f t="shared" si="0"/>
        <v>3.06</v>
      </c>
      <c r="L56" s="32"/>
      <c r="M56">
        <f t="shared" si="1"/>
        <v>0.06</v>
      </c>
      <c r="N56" s="47"/>
      <c r="O56" s="47"/>
      <c r="P56" s="47"/>
      <c r="Q56" s="47"/>
    </row>
    <row r="57" spans="2:17" x14ac:dyDescent="0.25">
      <c r="B57" s="178" t="s">
        <v>85</v>
      </c>
      <c r="C57" s="179"/>
      <c r="D57" s="179"/>
      <c r="E57" s="179"/>
      <c r="F57" s="179"/>
      <c r="G57" s="179"/>
      <c r="H57" s="65">
        <v>0.02</v>
      </c>
      <c r="I57" s="93">
        <v>4</v>
      </c>
      <c r="J57" s="93"/>
      <c r="K57" s="67">
        <f t="shared" si="0"/>
        <v>4.08</v>
      </c>
      <c r="L57" s="32"/>
      <c r="M57">
        <f t="shared" si="1"/>
        <v>0.08</v>
      </c>
      <c r="N57" s="47"/>
      <c r="O57" s="47"/>
      <c r="P57" s="47"/>
      <c r="Q57" s="47"/>
    </row>
    <row r="58" spans="2:17" x14ac:dyDescent="0.25">
      <c r="B58" s="178" t="s">
        <v>86</v>
      </c>
      <c r="C58" s="179"/>
      <c r="D58" s="179"/>
      <c r="E58" s="179"/>
      <c r="F58" s="179"/>
      <c r="G58" s="179"/>
      <c r="H58" s="65">
        <v>0.02</v>
      </c>
      <c r="I58" s="93">
        <v>4</v>
      </c>
      <c r="J58" s="93"/>
      <c r="K58" s="67">
        <f t="shared" si="0"/>
        <v>4.08</v>
      </c>
      <c r="L58" s="32"/>
      <c r="M58">
        <f t="shared" si="1"/>
        <v>0.08</v>
      </c>
      <c r="N58" s="47"/>
      <c r="O58" s="47"/>
      <c r="P58" s="47"/>
      <c r="Q58" s="47"/>
    </row>
    <row r="59" spans="2:17" x14ac:dyDescent="0.25">
      <c r="B59" s="178" t="s">
        <v>37</v>
      </c>
      <c r="C59" s="179"/>
      <c r="D59" s="179"/>
      <c r="E59" s="179"/>
      <c r="F59" s="179"/>
      <c r="G59" s="179"/>
      <c r="H59" s="65">
        <v>7.0000000000000007E-2</v>
      </c>
      <c r="I59" s="93">
        <v>5</v>
      </c>
      <c r="J59" s="93"/>
      <c r="K59" s="67">
        <f t="shared" si="0"/>
        <v>5.35</v>
      </c>
      <c r="L59" s="32"/>
      <c r="M59">
        <f t="shared" si="1"/>
        <v>0.35000000000000003</v>
      </c>
      <c r="N59" s="47"/>
      <c r="O59" s="47"/>
      <c r="P59" s="47"/>
      <c r="Q59" s="47"/>
    </row>
    <row r="60" spans="2:17" ht="15.75" thickBot="1" x14ac:dyDescent="0.3">
      <c r="B60" s="201" t="s">
        <v>49</v>
      </c>
      <c r="C60" s="202"/>
      <c r="D60" s="202"/>
      <c r="E60" s="202"/>
      <c r="F60" s="202"/>
      <c r="G60" s="202"/>
      <c r="H60" s="66">
        <v>0.08</v>
      </c>
      <c r="I60" s="93">
        <v>4</v>
      </c>
      <c r="J60" s="93"/>
      <c r="K60" s="67">
        <f t="shared" si="0"/>
        <v>4.32</v>
      </c>
      <c r="L60" s="32"/>
      <c r="M60">
        <f t="shared" si="1"/>
        <v>0.32</v>
      </c>
      <c r="N60" s="47"/>
      <c r="O60" s="47"/>
      <c r="P60" s="47"/>
      <c r="Q60" s="47"/>
    </row>
    <row r="61" spans="2:17" ht="21.75" thickBot="1" x14ac:dyDescent="0.4">
      <c r="B61" s="214" t="s">
        <v>27</v>
      </c>
      <c r="C61" s="215"/>
      <c r="D61" s="215"/>
      <c r="E61" s="215"/>
      <c r="F61" s="215"/>
      <c r="G61" s="215"/>
      <c r="H61" s="215"/>
      <c r="I61" s="215"/>
      <c r="J61" s="215"/>
      <c r="K61" s="68">
        <f>SUM(K37:K60)</f>
        <v>71.84</v>
      </c>
      <c r="L61" s="32"/>
      <c r="M61" s="47"/>
      <c r="N61" s="47"/>
      <c r="O61" s="47"/>
      <c r="P61" s="47"/>
      <c r="Q61" s="47"/>
    </row>
    <row r="62" spans="2:17" ht="21.95" customHeight="1" thickBot="1" x14ac:dyDescent="0.35">
      <c r="B62" s="217" t="s">
        <v>43</v>
      </c>
      <c r="C62" s="218"/>
      <c r="D62" s="218"/>
      <c r="E62" s="218"/>
      <c r="F62" s="218"/>
      <c r="G62" s="218"/>
      <c r="H62" s="218"/>
      <c r="I62" s="218"/>
      <c r="J62" s="218"/>
      <c r="K62" s="62">
        <f>S13</f>
        <v>201.15199999999999</v>
      </c>
      <c r="L62" s="32"/>
      <c r="M62" s="47"/>
      <c r="N62" s="36">
        <f>K62*O62</f>
        <v>241.38239999999996</v>
      </c>
      <c r="O62" s="37">
        <v>1.2</v>
      </c>
      <c r="P62" s="37"/>
      <c r="Q62" s="47"/>
    </row>
    <row r="63" spans="2:17" ht="15.75" thickBot="1" x14ac:dyDescent="0.3">
      <c r="B63" s="193"/>
      <c r="C63" s="194"/>
      <c r="D63" s="194"/>
      <c r="E63" s="194"/>
      <c r="F63" s="194"/>
      <c r="G63" s="194"/>
      <c r="H63" s="33"/>
      <c r="I63" s="194"/>
      <c r="J63" s="194"/>
      <c r="K63" s="33"/>
      <c r="L63" s="34"/>
      <c r="M63" s="47"/>
      <c r="N63" s="37">
        <f>IF(E34&gt;45000,E34*O62,E34)</f>
        <v>0</v>
      </c>
      <c r="O63" s="37"/>
      <c r="P63" s="37"/>
      <c r="Q63" s="47"/>
    </row>
    <row r="64" spans="2:17" x14ac:dyDescent="0.25">
      <c r="M64" s="47"/>
      <c r="N64" s="37"/>
      <c r="O64" s="37"/>
      <c r="P64" s="37"/>
      <c r="Q64" s="47"/>
    </row>
    <row r="65" spans="13:17" x14ac:dyDescent="0.25">
      <c r="M65" s="47"/>
      <c r="N65" s="37"/>
      <c r="O65" s="37"/>
      <c r="P65" s="37"/>
      <c r="Q65" s="47"/>
    </row>
    <row r="66" spans="13:17" x14ac:dyDescent="0.25">
      <c r="M66" s="47"/>
      <c r="N66" s="47"/>
      <c r="O66" s="47"/>
      <c r="P66" s="47"/>
      <c r="Q66" s="47"/>
    </row>
    <row r="67" spans="13:17" x14ac:dyDescent="0.25">
      <c r="M67" s="47"/>
      <c r="N67" s="47"/>
      <c r="O67" s="47"/>
      <c r="P67" s="47"/>
      <c r="Q67" s="47"/>
    </row>
  </sheetData>
  <mergeCells count="104">
    <mergeCell ref="B60:G60"/>
    <mergeCell ref="I60:J60"/>
    <mergeCell ref="B61:J61"/>
    <mergeCell ref="B62:J62"/>
    <mergeCell ref="B63:G63"/>
    <mergeCell ref="I63:J63"/>
    <mergeCell ref="B57:G57"/>
    <mergeCell ref="I57:J57"/>
    <mergeCell ref="B58:G58"/>
    <mergeCell ref="I58:J58"/>
    <mergeCell ref="B59:G59"/>
    <mergeCell ref="I59:J59"/>
    <mergeCell ref="B54:G54"/>
    <mergeCell ref="I54:J54"/>
    <mergeCell ref="B55:G55"/>
    <mergeCell ref="I55:J55"/>
    <mergeCell ref="B56:G56"/>
    <mergeCell ref="I56:J56"/>
    <mergeCell ref="B51:G51"/>
    <mergeCell ref="I51:J51"/>
    <mergeCell ref="B52:G52"/>
    <mergeCell ref="I52:J52"/>
    <mergeCell ref="B53:G53"/>
    <mergeCell ref="I53:J53"/>
    <mergeCell ref="B48:G48"/>
    <mergeCell ref="I48:J48"/>
    <mergeCell ref="B49:G49"/>
    <mergeCell ref="I49:J49"/>
    <mergeCell ref="B50:G50"/>
    <mergeCell ref="I50:J50"/>
    <mergeCell ref="B45:G45"/>
    <mergeCell ref="I45:J45"/>
    <mergeCell ref="B46:G46"/>
    <mergeCell ref="I46:J46"/>
    <mergeCell ref="B47:G47"/>
    <mergeCell ref="I47:J47"/>
    <mergeCell ref="B42:G42"/>
    <mergeCell ref="I42:J42"/>
    <mergeCell ref="B43:G43"/>
    <mergeCell ref="I43:J43"/>
    <mergeCell ref="B44:G44"/>
    <mergeCell ref="I44:J44"/>
    <mergeCell ref="B37:G37"/>
    <mergeCell ref="I37:J37"/>
    <mergeCell ref="B40:G40"/>
    <mergeCell ref="I40:J40"/>
    <mergeCell ref="B41:G41"/>
    <mergeCell ref="I41:J41"/>
    <mergeCell ref="B38:G38"/>
    <mergeCell ref="B39:G39"/>
    <mergeCell ref="I38:J38"/>
    <mergeCell ref="I39:J39"/>
    <mergeCell ref="B30:D31"/>
    <mergeCell ref="E30:G31"/>
    <mergeCell ref="H30:H36"/>
    <mergeCell ref="I30:J36"/>
    <mergeCell ref="K30:K36"/>
    <mergeCell ref="B32:D33"/>
    <mergeCell ref="B34:D35"/>
    <mergeCell ref="E34:G35"/>
    <mergeCell ref="B36:G36"/>
    <mergeCell ref="B26:D27"/>
    <mergeCell ref="E26:G27"/>
    <mergeCell ref="B28:D29"/>
    <mergeCell ref="E28:G29"/>
    <mergeCell ref="B20:C21"/>
    <mergeCell ref="D20:D21"/>
    <mergeCell ref="E20:F21"/>
    <mergeCell ref="G20:G21"/>
    <mergeCell ref="B22:D23"/>
    <mergeCell ref="E22:G23"/>
    <mergeCell ref="D12:D13"/>
    <mergeCell ref="E12:F13"/>
    <mergeCell ref="G12:G13"/>
    <mergeCell ref="B14:C15"/>
    <mergeCell ref="D14:D15"/>
    <mergeCell ref="E14:F15"/>
    <mergeCell ref="G14:G15"/>
    <mergeCell ref="B24:D25"/>
    <mergeCell ref="E24:G25"/>
    <mergeCell ref="B1:K1"/>
    <mergeCell ref="B3:D4"/>
    <mergeCell ref="E3:G4"/>
    <mergeCell ref="H3:K4"/>
    <mergeCell ref="B5:G6"/>
    <mergeCell ref="H5:K6"/>
    <mergeCell ref="B7:D8"/>
    <mergeCell ref="E7:G8"/>
    <mergeCell ref="H7:K29"/>
    <mergeCell ref="B9:C9"/>
    <mergeCell ref="E9:F9"/>
    <mergeCell ref="B10:C11"/>
    <mergeCell ref="D10:D11"/>
    <mergeCell ref="E10:F11"/>
    <mergeCell ref="G10:G11"/>
    <mergeCell ref="B12:C13"/>
    <mergeCell ref="B16:C17"/>
    <mergeCell ref="D16:D17"/>
    <mergeCell ref="E16:F17"/>
    <mergeCell ref="G16:G17"/>
    <mergeCell ref="B18:C19"/>
    <mergeCell ref="D18:D19"/>
    <mergeCell ref="E18:F19"/>
    <mergeCell ref="G18:G19"/>
  </mergeCells>
  <pageMargins left="0.7" right="0.7" top="0.78740157499999996" bottom="0.78740157499999996" header="0.3" footer="0.3"/>
  <pageSetup paperSize="9" scale="77" orientation="portrait" r:id="rId1"/>
  <colBreaks count="1" manualBreakCount="1">
    <brk id="12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J18"/>
  <sheetViews>
    <sheetView workbookViewId="0">
      <selection activeCell="B3" sqref="B3"/>
    </sheetView>
  </sheetViews>
  <sheetFormatPr baseColWidth="10" defaultRowHeight="15" x14ac:dyDescent="0.25"/>
  <cols>
    <col min="1" max="1" width="18.7109375" customWidth="1"/>
    <col min="2" max="2" width="14.42578125" style="1" customWidth="1"/>
    <col min="3" max="3" width="14.42578125" style="1" hidden="1" customWidth="1"/>
    <col min="4" max="4" width="0" style="1" hidden="1" customWidth="1"/>
    <col min="5" max="5" width="12.5703125" hidden="1" customWidth="1"/>
    <col min="6" max="6" width="15.7109375" style="1" customWidth="1"/>
    <col min="12" max="12" width="37" customWidth="1"/>
  </cols>
  <sheetData>
    <row r="1" spans="1:10" x14ac:dyDescent="0.25">
      <c r="A1" s="229" t="s">
        <v>106</v>
      </c>
      <c r="B1" s="230"/>
      <c r="C1" s="230"/>
      <c r="D1" s="230"/>
      <c r="E1" s="230"/>
      <c r="F1" s="231"/>
      <c r="G1" s="26"/>
      <c r="H1" s="26"/>
      <c r="I1" s="26"/>
      <c r="J1" s="26"/>
    </row>
    <row r="2" spans="1:10" ht="15.75" thickBot="1" x14ac:dyDescent="0.3">
      <c r="A2" s="232"/>
      <c r="B2" s="233"/>
      <c r="C2" s="233"/>
      <c r="D2" s="233"/>
      <c r="E2" s="233"/>
      <c r="F2" s="234"/>
      <c r="G2" s="26"/>
      <c r="H2" s="26"/>
      <c r="I2" s="26"/>
      <c r="J2" s="26"/>
    </row>
    <row r="3" spans="1:10" ht="15.75" thickBot="1" x14ac:dyDescent="0.3">
      <c r="A3" s="71" t="s">
        <v>120</v>
      </c>
      <c r="B3" s="19">
        <v>60000</v>
      </c>
      <c r="C3" s="2"/>
      <c r="D3" s="3"/>
      <c r="E3" s="4"/>
      <c r="F3" s="5"/>
      <c r="G3" s="26"/>
      <c r="H3" s="26"/>
      <c r="I3" s="26"/>
      <c r="J3" s="26"/>
    </row>
    <row r="4" spans="1:10" ht="15.75" thickBot="1" x14ac:dyDescent="0.3">
      <c r="A4" s="72" t="s">
        <v>0</v>
      </c>
      <c r="B4" s="18">
        <v>10000</v>
      </c>
      <c r="C4" s="16"/>
      <c r="D4" s="12">
        <f>IF(B4&lt;=10000,1%,-3%)</f>
        <v>0.01</v>
      </c>
      <c r="E4" s="14">
        <f>B3*D4</f>
        <v>600</v>
      </c>
      <c r="F4" s="17"/>
      <c r="G4" s="26"/>
      <c r="H4" s="26"/>
      <c r="I4" s="26"/>
      <c r="J4" s="26"/>
    </row>
    <row r="5" spans="1:10" x14ac:dyDescent="0.25">
      <c r="A5" s="24" t="s">
        <v>11</v>
      </c>
      <c r="B5" s="25" t="s">
        <v>12</v>
      </c>
      <c r="C5" s="20"/>
      <c r="D5" s="21">
        <f>D4</f>
        <v>0.01</v>
      </c>
      <c r="E5" s="22"/>
      <c r="F5" s="23" t="s">
        <v>112</v>
      </c>
      <c r="G5" s="26"/>
      <c r="H5" s="26"/>
      <c r="I5" s="26"/>
      <c r="J5" s="26"/>
    </row>
    <row r="6" spans="1:10" x14ac:dyDescent="0.25">
      <c r="A6" s="6" t="s">
        <v>1</v>
      </c>
      <c r="B6" s="69">
        <v>0.18</v>
      </c>
      <c r="C6" s="9">
        <f>B3-(B6*B3)</f>
        <v>49200</v>
      </c>
      <c r="D6" s="7">
        <f>D5</f>
        <v>0.01</v>
      </c>
      <c r="E6" s="8">
        <f>C6*D6</f>
        <v>492</v>
      </c>
      <c r="F6" s="10">
        <f>C6+E6</f>
        <v>49692</v>
      </c>
      <c r="G6" s="26"/>
      <c r="H6" s="26"/>
      <c r="I6" s="26"/>
      <c r="J6" s="26"/>
    </row>
    <row r="7" spans="1:10" x14ac:dyDescent="0.25">
      <c r="A7" s="6" t="s">
        <v>2</v>
      </c>
      <c r="B7" s="69">
        <v>0.1</v>
      </c>
      <c r="C7" s="9">
        <f>C6-(B7*C6)</f>
        <v>44280</v>
      </c>
      <c r="D7" s="7">
        <f t="shared" ref="D7:D15" si="0">D6</f>
        <v>0.01</v>
      </c>
      <c r="E7" s="8">
        <f t="shared" ref="E7:E15" si="1">C7*D7</f>
        <v>442.8</v>
      </c>
      <c r="F7" s="10">
        <f>C7+E7</f>
        <v>44722.8</v>
      </c>
      <c r="G7" s="26"/>
      <c r="H7" s="26"/>
      <c r="I7" s="26"/>
      <c r="J7" s="26"/>
    </row>
    <row r="8" spans="1:10" x14ac:dyDescent="0.25">
      <c r="A8" s="6" t="s">
        <v>3</v>
      </c>
      <c r="B8" s="69">
        <v>0.08</v>
      </c>
      <c r="C8" s="9">
        <f>C7-(B8*C7)</f>
        <v>40737.599999999999</v>
      </c>
      <c r="D8" s="7">
        <f t="shared" si="0"/>
        <v>0.01</v>
      </c>
      <c r="E8" s="8">
        <f t="shared" si="1"/>
        <v>407.37599999999998</v>
      </c>
      <c r="F8" s="10">
        <f>C8+E8</f>
        <v>41144.975999999995</v>
      </c>
      <c r="G8" s="26"/>
      <c r="H8" s="26"/>
      <c r="I8" s="26"/>
      <c r="J8" s="26"/>
    </row>
    <row r="9" spans="1:10" x14ac:dyDescent="0.25">
      <c r="A9" s="6" t="s">
        <v>4</v>
      </c>
      <c r="B9" s="69">
        <v>0.08</v>
      </c>
      <c r="C9" s="9">
        <f t="shared" ref="C9:C15" si="2">C8-(B9*C8)</f>
        <v>37478.591999999997</v>
      </c>
      <c r="D9" s="7">
        <f t="shared" si="0"/>
        <v>0.01</v>
      </c>
      <c r="E9" s="8">
        <f t="shared" si="1"/>
        <v>374.78591999999998</v>
      </c>
      <c r="F9" s="10">
        <f t="shared" ref="F9:F15" si="3">C9+E9</f>
        <v>37853.377919999999</v>
      </c>
      <c r="G9" s="26"/>
      <c r="H9" s="26"/>
      <c r="I9" s="26"/>
      <c r="J9" s="26"/>
    </row>
    <row r="10" spans="1:10" ht="15.75" thickBot="1" x14ac:dyDescent="0.3">
      <c r="A10" s="6" t="s">
        <v>5</v>
      </c>
      <c r="B10" s="69">
        <v>0.08</v>
      </c>
      <c r="C10" s="9">
        <f t="shared" si="2"/>
        <v>34480.304639999995</v>
      </c>
      <c r="D10" s="7">
        <f t="shared" si="0"/>
        <v>0.01</v>
      </c>
      <c r="E10" s="8">
        <f t="shared" si="1"/>
        <v>344.80304639999997</v>
      </c>
      <c r="F10" s="10">
        <f t="shared" si="3"/>
        <v>34825.107686399992</v>
      </c>
      <c r="G10" s="26"/>
      <c r="H10" s="26"/>
      <c r="I10" s="26"/>
      <c r="J10" s="26"/>
    </row>
    <row r="11" spans="1:10" x14ac:dyDescent="0.25">
      <c r="A11" s="6" t="s">
        <v>6</v>
      </c>
      <c r="B11" s="69">
        <v>7.0000000000000007E-2</v>
      </c>
      <c r="C11" s="9">
        <f t="shared" si="2"/>
        <v>32066.683315199996</v>
      </c>
      <c r="D11" s="7">
        <f t="shared" si="0"/>
        <v>0.01</v>
      </c>
      <c r="E11" s="8">
        <f t="shared" si="1"/>
        <v>320.66683315199998</v>
      </c>
      <c r="F11" s="10">
        <f t="shared" si="3"/>
        <v>32387.350148351998</v>
      </c>
      <c r="G11" s="235" t="s">
        <v>114</v>
      </c>
      <c r="H11" s="236"/>
      <c r="I11" s="236"/>
      <c r="J11" s="237"/>
    </row>
    <row r="12" spans="1:10" x14ac:dyDescent="0.25">
      <c r="A12" s="6" t="s">
        <v>7</v>
      </c>
      <c r="B12" s="69">
        <v>7.0000000000000007E-2</v>
      </c>
      <c r="C12" s="9">
        <f t="shared" si="2"/>
        <v>29822.015483135998</v>
      </c>
      <c r="D12" s="7">
        <f t="shared" si="0"/>
        <v>0.01</v>
      </c>
      <c r="E12" s="8">
        <f t="shared" si="1"/>
        <v>298.22015483135999</v>
      </c>
      <c r="F12" s="10">
        <f t="shared" si="3"/>
        <v>30120.235637967358</v>
      </c>
      <c r="G12" s="238"/>
      <c r="H12" s="239"/>
      <c r="I12" s="239"/>
      <c r="J12" s="240"/>
    </row>
    <row r="13" spans="1:10" x14ac:dyDescent="0.25">
      <c r="A13" s="6" t="s">
        <v>8</v>
      </c>
      <c r="B13" s="69">
        <v>0.06</v>
      </c>
      <c r="C13" s="9">
        <f t="shared" si="2"/>
        <v>28032.694554147838</v>
      </c>
      <c r="D13" s="7">
        <f t="shared" si="0"/>
        <v>0.01</v>
      </c>
      <c r="E13" s="8">
        <f t="shared" si="1"/>
        <v>280.32694554147838</v>
      </c>
      <c r="F13" s="10">
        <f t="shared" si="3"/>
        <v>28313.021499689316</v>
      </c>
      <c r="G13" s="238"/>
      <c r="H13" s="239"/>
      <c r="I13" s="239"/>
      <c r="J13" s="240"/>
    </row>
    <row r="14" spans="1:10" x14ac:dyDescent="0.25">
      <c r="A14" s="6" t="s">
        <v>9</v>
      </c>
      <c r="B14" s="69">
        <v>0.05</v>
      </c>
      <c r="C14" s="9">
        <f t="shared" si="2"/>
        <v>26631.059826440447</v>
      </c>
      <c r="D14" s="7">
        <f t="shared" si="0"/>
        <v>0.01</v>
      </c>
      <c r="E14" s="8">
        <f t="shared" si="1"/>
        <v>266.31059826440446</v>
      </c>
      <c r="F14" s="10">
        <f t="shared" si="3"/>
        <v>26897.370424704852</v>
      </c>
      <c r="G14" s="238"/>
      <c r="H14" s="239"/>
      <c r="I14" s="239"/>
      <c r="J14" s="240"/>
    </row>
    <row r="15" spans="1:10" ht="15.75" thickBot="1" x14ac:dyDescent="0.3">
      <c r="A15" s="11" t="s">
        <v>10</v>
      </c>
      <c r="B15" s="70">
        <v>0.05</v>
      </c>
      <c r="C15" s="13">
        <f t="shared" si="2"/>
        <v>25299.506835118424</v>
      </c>
      <c r="D15" s="12">
        <f t="shared" si="0"/>
        <v>0.01</v>
      </c>
      <c r="E15" s="14">
        <f t="shared" si="1"/>
        <v>252.99506835118424</v>
      </c>
      <c r="F15" s="15">
        <f t="shared" si="3"/>
        <v>25552.501903469609</v>
      </c>
      <c r="G15" s="241"/>
      <c r="H15" s="242"/>
      <c r="I15" s="242"/>
      <c r="J15" s="243"/>
    </row>
    <row r="17" spans="1:10" x14ac:dyDescent="0.25">
      <c r="A17" s="244" t="s">
        <v>113</v>
      </c>
      <c r="B17" s="244"/>
      <c r="C17" s="244"/>
      <c r="D17" s="244"/>
      <c r="E17" s="244"/>
      <c r="F17" s="244"/>
      <c r="G17" s="244"/>
      <c r="H17" s="244"/>
      <c r="I17" s="244"/>
      <c r="J17" s="244"/>
    </row>
    <row r="18" spans="1:10" x14ac:dyDescent="0.25">
      <c r="A18" s="244"/>
      <c r="B18" s="244"/>
      <c r="C18" s="244"/>
      <c r="D18" s="244"/>
      <c r="E18" s="244"/>
      <c r="F18" s="244"/>
      <c r="G18" s="244"/>
      <c r="H18" s="244"/>
      <c r="I18" s="244"/>
      <c r="J18" s="244"/>
    </row>
  </sheetData>
  <mergeCells count="3">
    <mergeCell ref="A1:F2"/>
    <mergeCell ref="G11:J15"/>
    <mergeCell ref="A17:J1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Auswertung</vt:lpstr>
      <vt:lpstr>Livingstone</vt:lpstr>
      <vt:lpstr>Pössl Roadcruiser</vt:lpstr>
      <vt:lpstr>Malibu Van 640LE</vt:lpstr>
      <vt:lpstr>Sunlight Cliff 640</vt:lpstr>
      <vt:lpstr>Wertverlust</vt:lpstr>
      <vt:lpstr>Livingstone!Druckbereich</vt:lpstr>
      <vt:lpstr>'Malibu Van 640LE'!Druckbereich</vt:lpstr>
      <vt:lpstr>'Pössl Roadcruiser'!Druckbereich</vt:lpstr>
      <vt:lpstr>'Sunlight Cliff 640'!Druckbereich</vt:lpstr>
    </vt:vector>
  </TitlesOfParts>
  <Company>Curtiss-Wright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Lengsfeld</dc:creator>
  <cp:lastModifiedBy>Thomas Lengsfeld</cp:lastModifiedBy>
  <cp:lastPrinted>2018-03-19T13:22:30Z</cp:lastPrinted>
  <dcterms:created xsi:type="dcterms:W3CDTF">2018-03-19T08:25:17Z</dcterms:created>
  <dcterms:modified xsi:type="dcterms:W3CDTF">2018-07-16T21:08:36Z</dcterms:modified>
</cp:coreProperties>
</file>